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hini Family\Documents\STEFANO\ILMONDOUNAFAMIGLIA\2025\"/>
    </mc:Choice>
  </mc:AlternateContent>
  <xr:revisionPtr revIDLastSave="0" documentId="13_ncr:1_{623C2308-14BD-4DD9-A77E-5A1B8AF523D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otali x continente" sheetId="2" r:id="rId1"/>
    <sheet name="elenco progetti" sheetId="1" r:id="rId2"/>
  </sheets>
  <externalReferences>
    <externalReference r:id="rId3"/>
  </externalReferences>
  <definedNames>
    <definedName name="_xlnm._FilterDatabase" localSheetId="1" hidden="1">'elenco progetti'!$A$1:$AD$68</definedName>
    <definedName name="_xlnm.Print_Area" localSheetId="1">'elenco progetti'!$B$1:$AD$68</definedName>
  </definedNames>
  <calcPr calcId="19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6" i="1" l="1"/>
  <c r="AD65" i="1"/>
  <c r="AD64" i="1"/>
  <c r="K68" i="1"/>
  <c r="O68" i="1"/>
  <c r="P68" i="1"/>
  <c r="R68" i="1"/>
  <c r="T68" i="1"/>
  <c r="U68" i="1"/>
  <c r="V68" i="1"/>
  <c r="X68" i="1"/>
  <c r="Y68" i="1"/>
  <c r="Z68" i="1"/>
  <c r="AA68" i="1"/>
  <c r="AC68" i="1"/>
  <c r="AD67" i="1"/>
  <c r="AD63" i="1"/>
  <c r="AB59" i="1"/>
  <c r="AB68" i="1" s="1"/>
  <c r="AD3" i="1" l="1"/>
  <c r="AD5" i="1"/>
  <c r="AD6" i="1"/>
  <c r="AD7" i="1"/>
  <c r="AD8" i="1"/>
  <c r="AD9" i="1"/>
  <c r="AD10" i="1"/>
  <c r="AD12" i="1"/>
  <c r="AD13" i="1"/>
  <c r="AD16" i="1"/>
  <c r="AD17" i="1"/>
  <c r="AD20" i="1"/>
  <c r="AD21" i="1"/>
  <c r="AD22" i="1"/>
  <c r="AD23" i="1"/>
  <c r="AD24" i="1"/>
  <c r="AD26" i="1"/>
  <c r="AD27" i="1"/>
  <c r="AD29" i="1"/>
  <c r="AD30" i="1"/>
  <c r="AD31" i="1"/>
  <c r="AD32" i="1"/>
  <c r="AD33" i="1"/>
  <c r="AD34" i="1"/>
  <c r="AD35" i="1"/>
  <c r="AD37" i="1"/>
  <c r="AD38" i="1"/>
  <c r="AD39" i="1"/>
  <c r="AD40" i="1"/>
  <c r="AD41" i="1"/>
  <c r="AD42" i="1"/>
  <c r="AD43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2" i="1"/>
  <c r="W18" i="1" l="1"/>
  <c r="AD18" i="1" l="1"/>
  <c r="W68" i="1"/>
  <c r="S15" i="1"/>
  <c r="S44" i="1"/>
  <c r="AD44" i="1" s="1"/>
  <c r="S4" i="1"/>
  <c r="S68" i="1" s="1"/>
  <c r="Q14" i="1"/>
  <c r="Q68" i="1" s="1"/>
  <c r="G19" i="1"/>
  <c r="G68" i="1" s="1"/>
  <c r="H14" i="1"/>
  <c r="H4" i="1"/>
  <c r="H15" i="1"/>
  <c r="AD15" i="1" s="1"/>
  <c r="I14" i="1"/>
  <c r="I19" i="1"/>
  <c r="J25" i="1"/>
  <c r="L14" i="1"/>
  <c r="L19" i="1"/>
  <c r="M14" i="1"/>
  <c r="M68" i="1" s="1"/>
  <c r="N11" i="1"/>
  <c r="F36" i="1"/>
  <c r="AD36" i="1" s="1"/>
  <c r="F28" i="1"/>
  <c r="I68" i="1" l="1"/>
  <c r="L68" i="1"/>
  <c r="AD4" i="1"/>
  <c r="H68" i="1"/>
  <c r="AD28" i="1"/>
  <c r="F68" i="1"/>
  <c r="AD11" i="1"/>
  <c r="N68" i="1"/>
  <c r="AD25" i="1"/>
  <c r="J68" i="1"/>
  <c r="AD19" i="1"/>
  <c r="AD14" i="1"/>
  <c r="AD68" i="1" l="1"/>
</calcChain>
</file>

<file path=xl/sharedStrings.xml><?xml version="1.0" encoding="utf-8"?>
<sst xmlns="http://schemas.openxmlformats.org/spreadsheetml/2006/main" count="330" uniqueCount="214">
  <si>
    <t>TOTALE x PROGETTO</t>
  </si>
  <si>
    <t>Amici dei Popoli ONG</t>
  </si>
  <si>
    <t>Progetto locale di aiuto famiglie</t>
  </si>
  <si>
    <t>Bukavu</t>
  </si>
  <si>
    <t>TOTALE x ANNO</t>
  </si>
  <si>
    <t>Associazioni locali</t>
  </si>
  <si>
    <t>Località</t>
  </si>
  <si>
    <t>Titolo progetto</t>
  </si>
  <si>
    <t>Controparte</t>
  </si>
  <si>
    <t>Rwanda</t>
  </si>
  <si>
    <t>India</t>
  </si>
  <si>
    <t>Stato</t>
  </si>
  <si>
    <t>R.D. Congo</t>
  </si>
  <si>
    <t>Sud Sudan</t>
  </si>
  <si>
    <t>VIS / Salesiani don Bosco</t>
  </si>
  <si>
    <t>Kenya</t>
  </si>
  <si>
    <t>Karungu</t>
  </si>
  <si>
    <t>Nairobi</t>
  </si>
  <si>
    <t>Centro ragazze</t>
  </si>
  <si>
    <t>Comboniani</t>
  </si>
  <si>
    <t>Brasile</t>
  </si>
  <si>
    <t>Nigeria</t>
  </si>
  <si>
    <t>Romania</t>
  </si>
  <si>
    <t>Sighet</t>
  </si>
  <si>
    <t>Sostegno ad attività Centro Giovanile</t>
  </si>
  <si>
    <t>Frati Minori Cappuccini</t>
  </si>
  <si>
    <t>Polonia</t>
  </si>
  <si>
    <t>Varsavia</t>
  </si>
  <si>
    <t>Sostegno a famiglie</t>
  </si>
  <si>
    <t>Sr. M. Rosa Venturelli / Comboniane</t>
  </si>
  <si>
    <t>Bangladesh</t>
  </si>
  <si>
    <t>Italia</t>
  </si>
  <si>
    <t>Savignano s. P.</t>
  </si>
  <si>
    <t>Sri Lanka</t>
  </si>
  <si>
    <t>Varie</t>
  </si>
  <si>
    <t>Emergenza Tsunami</t>
  </si>
  <si>
    <t>Sudan</t>
  </si>
  <si>
    <t>Albania</t>
  </si>
  <si>
    <t>Tirana</t>
  </si>
  <si>
    <t xml:space="preserve">P. Silvio Bettollo / Frati Minori </t>
  </si>
  <si>
    <t>Casa del cuore</t>
  </si>
  <si>
    <t>Ibambi</t>
  </si>
  <si>
    <t>Costruzione ospedale</t>
  </si>
  <si>
    <t>R. Dominicana</t>
  </si>
  <si>
    <t>Santo Domingo</t>
  </si>
  <si>
    <t>Corsi alfabetizzazioni per adulti</t>
  </si>
  <si>
    <t>Cuba</t>
  </si>
  <si>
    <t xml:space="preserve">P. Lazaro Aguila s.j. </t>
  </si>
  <si>
    <t>Aiuto alla chiesa che soffre</t>
  </si>
  <si>
    <t>Kigali</t>
  </si>
  <si>
    <t>Scuola materna x madri lavoratrici</t>
  </si>
  <si>
    <t>Roma</t>
  </si>
  <si>
    <t>Sostegno immigrate recluse</t>
  </si>
  <si>
    <t>Vignola</t>
  </si>
  <si>
    <t>Direzione Didattica</t>
  </si>
  <si>
    <t>Prog. Integrazione alunni stranieri</t>
  </si>
  <si>
    <t>Barahona</t>
  </si>
  <si>
    <t>Sr. Angela Michelon F.M.A.</t>
  </si>
  <si>
    <t>Argentina</t>
  </si>
  <si>
    <t>Rosario de la F.</t>
  </si>
  <si>
    <t>ENGIM / Giuseppini del Murialdo</t>
  </si>
  <si>
    <t>Lubumbashi</t>
  </si>
  <si>
    <t xml:space="preserve">Progetto Madres </t>
  </si>
  <si>
    <t xml:space="preserve">Muchachos y Muchachas con don Bosco </t>
  </si>
  <si>
    <t xml:space="preserve">Suor Nancy Pereira F.M.A. </t>
  </si>
  <si>
    <t>Sostegno a distanza + sc. Elementare</t>
  </si>
  <si>
    <t>Dhaka</t>
  </si>
  <si>
    <t>Scuola alfab. Carlotta Center</t>
  </si>
  <si>
    <t>Centro Sanitario + Corsi alfab.</t>
  </si>
  <si>
    <t>Nyarulema</t>
  </si>
  <si>
    <t>Amizero (attività di microcredito)</t>
  </si>
  <si>
    <t>Ain Arik / Bam</t>
  </si>
  <si>
    <t>Centro  per ragazzi  / Emer. Terremoto</t>
  </si>
  <si>
    <t>Vaduoenchal</t>
  </si>
  <si>
    <t>Sostegno profughi + sc. Elementare</t>
  </si>
  <si>
    <t>VIS / Salesiani / Comboniani</t>
  </si>
  <si>
    <t>Aihara</t>
  </si>
  <si>
    <t>Sistegno a scuola bambini sordomuti</t>
  </si>
  <si>
    <t xml:space="preserve">Nyala </t>
  </si>
  <si>
    <t>Emergenza Darfur</t>
  </si>
  <si>
    <t>San Paolo</t>
  </si>
  <si>
    <t>Fortaleza</t>
  </si>
  <si>
    <t>Centro Comunitario</t>
  </si>
  <si>
    <t>Istitutodelle Figlie delle Provvidenza</t>
  </si>
  <si>
    <t>Sostegno ad alunni in situazione difficoltà</t>
  </si>
  <si>
    <t>Gibuti</t>
  </si>
  <si>
    <t>Balbala</t>
  </si>
  <si>
    <t>Crew for Africa - Stefano Sanfilippo</t>
  </si>
  <si>
    <t>Cambogia</t>
  </si>
  <si>
    <t>Phnom Penh</t>
  </si>
  <si>
    <t>Scuola materna Santa Lucia</t>
  </si>
  <si>
    <t>Padre Mario Ghezzi - PIME</t>
  </si>
  <si>
    <t>Dott. Bonaventura-  Ass. Impegno Solidale - Ibambi</t>
  </si>
  <si>
    <t>Haiti</t>
  </si>
  <si>
    <t>Emergenza terremoto</t>
  </si>
  <si>
    <t>Kinshasa</t>
  </si>
  <si>
    <t>Sostegno ragazze madri</t>
  </si>
  <si>
    <t>ONG Amici dei Popoli</t>
  </si>
  <si>
    <t>Butare</t>
  </si>
  <si>
    <t>Progetto Centro di Santè</t>
  </si>
  <si>
    <t>Sr. Adelia Dellera</t>
  </si>
  <si>
    <t>Clarisse Francescane Missionarie del Ss. Sacramento</t>
  </si>
  <si>
    <t>Africa</t>
  </si>
  <si>
    <t>Asia</t>
  </si>
  <si>
    <t>America del Sud</t>
  </si>
  <si>
    <t>America Centrale</t>
  </si>
  <si>
    <t>Ass. Amici Solidarietà - Suor Giovanna Venturi</t>
  </si>
  <si>
    <t>Continente</t>
  </si>
  <si>
    <t>Vari</t>
  </si>
  <si>
    <t>Perù</t>
  </si>
  <si>
    <t>S.Juan de Lurigancho</t>
  </si>
  <si>
    <t>Programma Educativo Alejandro Cussianovich</t>
  </si>
  <si>
    <t>Formacion, Organizacion y Trabayo (Amici dei Popoli ONG)</t>
  </si>
  <si>
    <t>Istituto Maestre Pie</t>
  </si>
  <si>
    <t>Goma</t>
  </si>
  <si>
    <t>VIS</t>
  </si>
  <si>
    <t>Progetto Centro Giovani d. Bosco di Ngangi</t>
  </si>
  <si>
    <t>Braila</t>
  </si>
  <si>
    <t>Sostegno casa accoglienza</t>
  </si>
  <si>
    <t>Rep. Centrafricana</t>
  </si>
  <si>
    <t>Emergenza centrafrica</t>
  </si>
  <si>
    <t>Padri Cappuccini O.F.M.</t>
  </si>
  <si>
    <t>Uganda</t>
  </si>
  <si>
    <t>Gulu</t>
  </si>
  <si>
    <t>Sostegno Lacor Hospital</t>
  </si>
  <si>
    <t>Fondazione Pierre e Lucille Corti</t>
  </si>
  <si>
    <t>Kartoum</t>
  </si>
  <si>
    <t>Sostegno scuola elementare</t>
  </si>
  <si>
    <t>Suor Maria Rosa Venturelli</t>
  </si>
  <si>
    <t>Bolivia</t>
  </si>
  <si>
    <t>Missionarie Padre Kolbe</t>
  </si>
  <si>
    <t>Montero</t>
  </si>
  <si>
    <t>Aiuto alla Chiesa che soffre</t>
  </si>
  <si>
    <t>Egitto</t>
  </si>
  <si>
    <t>VARI</t>
  </si>
  <si>
    <t>Sostegno cristiani perseguitati</t>
  </si>
  <si>
    <t>Sostegno a minori orfani</t>
  </si>
  <si>
    <t>Missione Belem</t>
  </si>
  <si>
    <t>Sostegno ai minori</t>
  </si>
  <si>
    <t>Mbuji Mayi</t>
  </si>
  <si>
    <t>Arredo scolastico</t>
  </si>
  <si>
    <t>Padre Mario Perez, salesiano</t>
  </si>
  <si>
    <t>l'Avana</t>
  </si>
  <si>
    <t>Sostegno scuola musica bambini</t>
  </si>
  <si>
    <t>Capoverde</t>
  </si>
  <si>
    <t>Mindelo</t>
  </si>
  <si>
    <t>Progetto sostegno attività educative</t>
  </si>
  <si>
    <t>Ithanga</t>
  </si>
  <si>
    <t>Progetto Uzazi Bora - Maternità consapevole</t>
  </si>
  <si>
    <t>Spettacolo/iniziative di sensibilizzazione integrazione</t>
  </si>
  <si>
    <t>Totale complessivo</t>
  </si>
  <si>
    <t>Somma di TOTALE x PROGETTO</t>
  </si>
  <si>
    <t>Totale</t>
  </si>
  <si>
    <t>VIS - padre Gavioli</t>
  </si>
  <si>
    <t>Progetti vari - scolarizzazione ragazzi</t>
  </si>
  <si>
    <t>Sostegno per progetti</t>
  </si>
  <si>
    <t>Sostegno missioni comboniane</t>
  </si>
  <si>
    <t>Suore Comboniane - sr. Amal Saady - suor Francesca Fattori</t>
  </si>
  <si>
    <t>Sostegno missioni</t>
  </si>
  <si>
    <t>Messico</t>
  </si>
  <si>
    <t>Progetto "Senza Catene"</t>
  </si>
  <si>
    <t>Suore Comboniane</t>
  </si>
  <si>
    <t>Etiopia</t>
  </si>
  <si>
    <t>Progetto "Dona una pecora"</t>
  </si>
  <si>
    <t>Tanzania</t>
  </si>
  <si>
    <t>Associazione Albero di Cirene</t>
  </si>
  <si>
    <t>Sostegno scolastico studentesse</t>
  </si>
  <si>
    <t>Pie Madri della Nigrizia - Suor Carolina Comboniana</t>
  </si>
  <si>
    <t>Tosamaganga</t>
  </si>
  <si>
    <t>Progetto Latte è vita</t>
  </si>
  <si>
    <t>Sostegno opera missionaria scuola formazione</t>
  </si>
  <si>
    <t>Maria Soave Buscemi</t>
  </si>
  <si>
    <t>Progetto Ragazzi di strada</t>
  </si>
  <si>
    <t>Comunità Papa Giovanni XXIII</t>
  </si>
  <si>
    <t>Iringa</t>
  </si>
  <si>
    <t>Casa di accoglienza disabili</t>
  </si>
  <si>
    <t>Nyumba Ali</t>
  </si>
  <si>
    <t xml:space="preserve">Europa </t>
  </si>
  <si>
    <t>Un pasto al giorno</t>
  </si>
  <si>
    <t>Ass. Papa Giovanni XXIII</t>
  </si>
  <si>
    <t>Missione Camilliana - Padre Emilio</t>
  </si>
  <si>
    <t>CARITAS e VARIE</t>
  </si>
  <si>
    <t>Ucraina</t>
  </si>
  <si>
    <t>Sostegno emergenza umanitaria guerra</t>
  </si>
  <si>
    <t>Progetti vari</t>
  </si>
  <si>
    <t>Merera</t>
  </si>
  <si>
    <t>Madagascar</t>
  </si>
  <si>
    <t>Ampasimanieva</t>
  </si>
  <si>
    <t>Sostegno missione</t>
  </si>
  <si>
    <t>Diocesi Modena</t>
  </si>
  <si>
    <t>Siria/Turchia</t>
  </si>
  <si>
    <t>Sostegno emergenza umanitaria terremoto</t>
  </si>
  <si>
    <t>Soddo</t>
  </si>
  <si>
    <t>Sostegno progetto ragazzi di strada</t>
  </si>
  <si>
    <t>Associazione Villaggio Bambini Sorridenti</t>
  </si>
  <si>
    <t>Palestina</t>
  </si>
  <si>
    <t>Caritas Diocesana di Modena + Piccola Famiglia Annunziata</t>
  </si>
  <si>
    <t>Turkana</t>
  </si>
  <si>
    <t>Sostegno progetto un pozzo e una mensa</t>
  </si>
  <si>
    <t>Analavoka</t>
  </si>
  <si>
    <t>Progetto alloggi giovani studentesse</t>
  </si>
  <si>
    <t>Suore Francescane di Palagano</t>
  </si>
  <si>
    <t>Gassa Chara</t>
  </si>
  <si>
    <t>Progetto Casa Famiglia</t>
  </si>
  <si>
    <t>Associazione Villaggio della Speranza ODV</t>
  </si>
  <si>
    <t>Cisgiordania</t>
  </si>
  <si>
    <t>Betlemme</t>
  </si>
  <si>
    <t>Sostegno ospedale pediatrico oncologico</t>
  </si>
  <si>
    <t>Fondazione Soleterre</t>
  </si>
  <si>
    <t>Sostegno famiglie povere missione</t>
  </si>
  <si>
    <t>Salvador de Bahia</t>
  </si>
  <si>
    <t>Sostegno progetto educativo Crescere</t>
  </si>
  <si>
    <t>Suore Minime dell'Addolorata</t>
  </si>
  <si>
    <t>Acquisto materiali scolastici e laboratori scuola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</si>
</sst>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2" xfId="0" applyBorder="1"/>
    <xf numFmtId="43" fontId="0" fillId="0" borderId="2" xfId="1" applyFont="1" applyBorder="1"/>
    <xf numFmtId="43" fontId="0" fillId="0" borderId="1" xfId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43" fontId="2" fillId="0" borderId="2" xfId="1" applyFont="1" applyFill="1" applyBorder="1"/>
    <xf numFmtId="0" fontId="0" fillId="0" borderId="5" xfId="0" applyBorder="1"/>
    <xf numFmtId="43" fontId="0" fillId="0" borderId="6" xfId="1" applyFont="1" applyBorder="1"/>
    <xf numFmtId="43" fontId="0" fillId="0" borderId="7" xfId="1" applyFont="1" applyBorder="1"/>
    <xf numFmtId="0" fontId="0" fillId="0" borderId="7" xfId="0" applyBorder="1"/>
    <xf numFmtId="43" fontId="0" fillId="0" borderId="5" xfId="1" applyFont="1" applyBorder="1"/>
    <xf numFmtId="0" fontId="0" fillId="0" borderId="8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0" fillId="0" borderId="11" xfId="0" applyBorder="1"/>
    <xf numFmtId="0" fontId="0" fillId="0" borderId="11" xfId="0" pivotButton="1" applyBorder="1"/>
    <xf numFmtId="0" fontId="0" fillId="0" borderId="12" xfId="0" applyBorder="1"/>
    <xf numFmtId="0" fontId="0" fillId="0" borderId="13" xfId="0" applyBorder="1"/>
    <xf numFmtId="43" fontId="0" fillId="0" borderId="0" xfId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17" xfId="0" applyFill="1" applyBorder="1"/>
    <xf numFmtId="0" fontId="2" fillId="2" borderId="17" xfId="0" applyFont="1" applyFill="1" applyBorder="1"/>
    <xf numFmtId="43" fontId="2" fillId="2" borderId="17" xfId="1" applyFont="1" applyFill="1" applyBorder="1"/>
    <xf numFmtId="43" fontId="0" fillId="0" borderId="0" xfId="0" applyNumberFormat="1"/>
    <xf numFmtId="43" fontId="0" fillId="0" borderId="14" xfId="1" applyFont="1" applyBorder="1"/>
    <xf numFmtId="43" fontId="0" fillId="0" borderId="15" xfId="1" applyFont="1" applyBorder="1"/>
    <xf numFmtId="43" fontId="0" fillId="0" borderId="16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ni%20Family\Documents\STEFANO\ILMONDOUNAFAMIGLIA\2024\BILANCIO%202024%20CON%20Fogli%20di%20appoggio.xlsx" TargetMode="External"/><Relationship Id="rId1" Type="http://schemas.openxmlformats.org/officeDocument/2006/relationships/externalLinkPath" Target="/Users/Chini%20Family/Documents/STEFANO/ILMONDOUNAFAMIGLIA/2024/BILANCIO%202024%20CON%20Fogli%20di%20appogg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lancio"/>
      <sheetName val="entrate 2024"/>
      <sheetName val="uscite 2024"/>
      <sheetName val="entrate uscite TOT"/>
    </sheetNames>
    <sheetDataSet>
      <sheetData sheetId="0">
        <row r="33">
          <cell r="C33">
            <v>5131.21</v>
          </cell>
        </row>
        <row r="34">
          <cell r="C34">
            <v>3000</v>
          </cell>
        </row>
        <row r="35">
          <cell r="C35">
            <v>2000</v>
          </cell>
        </row>
      </sheetData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ini Family" refreshedDate="46048.912048726852" createdVersion="8" refreshedVersion="8" minRefreshableVersion="3" recordCount="66" xr:uid="{3CA2E830-BBDB-4160-AF4F-38FA6CB7FB73}">
  <cacheSource type="worksheet">
    <worksheetSource ref="A1:AD67" sheet="elenco progetti"/>
  </cacheSource>
  <cacheFields count="30">
    <cacheField name="Continente" numFmtId="0">
      <sharedItems count="5">
        <s v="Europa "/>
        <s v="America del Sud"/>
        <s v="Asia"/>
        <s v="Africa"/>
        <s v="America Centrale"/>
      </sharedItems>
    </cacheField>
    <cacheField name="Stato" numFmtId="0">
      <sharedItems/>
    </cacheField>
    <cacheField name="Località" numFmtId="0">
      <sharedItems containsBlank="1"/>
    </cacheField>
    <cacheField name="Titolo progetto" numFmtId="0">
      <sharedItems/>
    </cacheField>
    <cacheField name="Controparte" numFmtId="0">
      <sharedItems containsBlank="1" containsMixedTypes="1" containsNumber="1" containsInteger="1" minValue="0" maxValue="0"/>
    </cacheField>
    <cacheField name="2002" numFmtId="0">
      <sharedItems containsString="0" containsBlank="1" containsNumber="1" containsInteger="1" minValue="0" maxValue="7515"/>
    </cacheField>
    <cacheField name="2003" numFmtId="0">
      <sharedItems containsString="0" containsBlank="1" containsNumber="1" minValue="0" maxValue="3800"/>
    </cacheField>
    <cacheField name="2004" numFmtId="0">
      <sharedItems containsString="0" containsBlank="1" containsNumber="1" containsInteger="1" minValue="0" maxValue="3000"/>
    </cacheField>
    <cacheField name="2005" numFmtId="0">
      <sharedItems containsString="0" containsBlank="1" containsNumber="1" minValue="0" maxValue="9498.6"/>
    </cacheField>
    <cacheField name="2006" numFmtId="0">
      <sharedItems containsString="0" containsBlank="1" containsNumber="1" containsInteger="1" minValue="0" maxValue="16900"/>
    </cacheField>
    <cacheField name="2007" numFmtId="0">
      <sharedItems containsString="0" containsBlank="1" containsNumber="1" containsInteger="1" minValue="0" maxValue="3000"/>
    </cacheField>
    <cacheField name="2008" numFmtId="0">
      <sharedItems containsString="0" containsBlank="1" containsNumber="1" containsInteger="1" minValue="0" maxValue="3120"/>
    </cacheField>
    <cacheField name="2009" numFmtId="0">
      <sharedItems containsString="0" containsBlank="1" containsNumber="1" containsInteger="1" minValue="0" maxValue="4000"/>
    </cacheField>
    <cacheField name="2010" numFmtId="0">
      <sharedItems containsString="0" containsBlank="1" containsNumber="1" containsInteger="1" minValue="0" maxValue="11400"/>
    </cacheField>
    <cacheField name="2011" numFmtId="0">
      <sharedItems containsString="0" containsBlank="1" containsNumber="1" containsInteger="1" minValue="0" maxValue="3600"/>
    </cacheField>
    <cacheField name="2012" numFmtId="0">
      <sharedItems containsString="0" containsBlank="1" containsNumber="1" containsInteger="1" minValue="0" maxValue="3000"/>
    </cacheField>
    <cacheField name="2013" numFmtId="0">
      <sharedItems containsString="0" containsBlank="1" containsNumber="1" containsInteger="1" minValue="0" maxValue="1700"/>
    </cacheField>
    <cacheField name="2014" numFmtId="0">
      <sharedItems containsString="0" containsBlank="1" containsNumber="1" containsInteger="1" minValue="0" maxValue="4000"/>
    </cacheField>
    <cacheField name="2015" numFmtId="0">
      <sharedItems containsString="0" containsBlank="1" containsNumber="1" containsInteger="1" minValue="600" maxValue="2000"/>
    </cacheField>
    <cacheField name="2016" numFmtId="0">
      <sharedItems containsString="0" containsBlank="1" containsNumber="1" minValue="1000" maxValue="2277.5300000000002"/>
    </cacheField>
    <cacheField name="2017" numFmtId="0">
      <sharedItems containsString="0" containsBlank="1" containsNumber="1" containsInteger="1" minValue="1000" maxValue="2000"/>
    </cacheField>
    <cacheField name="2018" numFmtId="0">
      <sharedItems containsString="0" containsBlank="1" containsNumber="1" containsInteger="1" minValue="1000" maxValue="3000"/>
    </cacheField>
    <cacheField name="2019" numFmtId="0">
      <sharedItems containsString="0" containsBlank="1" containsNumber="1" containsInteger="1" minValue="1000" maxValue="3500"/>
    </cacheField>
    <cacheField name="2020" numFmtId="43">
      <sharedItems containsString="0" containsBlank="1" containsNumber="1" containsInteger="1" minValue="500" maxValue="3500"/>
    </cacheField>
    <cacheField name="2021" numFmtId="43">
      <sharedItems containsString="0" containsBlank="1" containsNumber="1" containsInteger="1" minValue="0" maxValue="3600"/>
    </cacheField>
    <cacheField name="2022" numFmtId="43">
      <sharedItems containsString="0" containsBlank="1" containsNumber="1" minValue="0" maxValue="24003.98"/>
    </cacheField>
    <cacheField name="2023" numFmtId="43">
      <sharedItems containsString="0" containsBlank="1" containsNumber="1" minValue="0" maxValue="8480.7000000000007"/>
    </cacheField>
    <cacheField name="2024" numFmtId="43">
      <sharedItems containsString="0" containsBlank="1" containsNumber="1" minValue="1000" maxValue="10131.209999999999"/>
    </cacheField>
    <cacheField name="2025" numFmtId="43">
      <sharedItems containsString="0" containsBlank="1" containsNumber="1" containsInteger="1" minValue="0" maxValue="6000"/>
    </cacheField>
    <cacheField name="TOTALE x PROGETTO" numFmtId="43">
      <sharedItems containsSemiMixedTypes="0" containsString="0" containsNumber="1" minValue="500" maxValue="58896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s v="Albania"/>
    <s v="Tirana"/>
    <s v="Casa del cuore"/>
    <s v="P. Silvio Bettollo / Frati Minori "/>
    <n v="0"/>
    <n v="0"/>
    <n v="0"/>
    <n v="1000"/>
    <n v="0"/>
    <n v="1000"/>
    <n v="0"/>
    <n v="500"/>
    <n v="0"/>
    <n v="2000"/>
    <n v="500"/>
    <n v="500"/>
    <n v="0"/>
    <m/>
    <m/>
    <m/>
    <m/>
    <m/>
    <m/>
    <m/>
    <m/>
    <m/>
    <m/>
    <m/>
    <n v="5500"/>
  </r>
  <r>
    <x v="1"/>
    <s v="Argentina"/>
    <s v="Rosario de la F."/>
    <s v="Sostegno ad alunni in situazione difficoltà"/>
    <s v="ENGIM / Giuseppini del Murialdo"/>
    <n v="0"/>
    <n v="0"/>
    <n v="0"/>
    <n v="0"/>
    <n v="0"/>
    <n v="0"/>
    <n v="401"/>
    <n v="2000"/>
    <n v="0"/>
    <n v="0"/>
    <n v="0"/>
    <n v="0"/>
    <n v="0"/>
    <m/>
    <m/>
    <m/>
    <m/>
    <m/>
    <m/>
    <m/>
    <m/>
    <m/>
    <m/>
    <m/>
    <n v="2401"/>
  </r>
  <r>
    <x v="2"/>
    <s v="Bangladesh"/>
    <s v="Dhaka"/>
    <s v="Scuola alfab. Carlotta Center"/>
    <s v="Istituto Maestre Pie"/>
    <n v="0"/>
    <n v="0"/>
    <n v="2350"/>
    <m/>
    <n v="2000"/>
    <n v="1500"/>
    <n v="2500"/>
    <n v="2000"/>
    <n v="670"/>
    <n v="0"/>
    <n v="0"/>
    <n v="1000"/>
    <n v="0"/>
    <n v="1500"/>
    <m/>
    <m/>
    <m/>
    <m/>
    <m/>
    <m/>
    <m/>
    <m/>
    <m/>
    <m/>
    <n v="13520"/>
  </r>
  <r>
    <x v="1"/>
    <s v="Brasile"/>
    <s v="Fortaleza"/>
    <s v="Centro Comunitario"/>
    <m/>
    <n v="0"/>
    <n v="1004.93"/>
    <n v="0"/>
    <m/>
    <n v="0"/>
    <n v="0"/>
    <n v="0"/>
    <n v="0"/>
    <n v="0"/>
    <n v="0"/>
    <n v="0"/>
    <n v="0"/>
    <n v="0"/>
    <m/>
    <m/>
    <m/>
    <m/>
    <m/>
    <m/>
    <m/>
    <m/>
    <m/>
    <m/>
    <m/>
    <n v="1004.93"/>
  </r>
  <r>
    <x v="1"/>
    <s v="Brasile"/>
    <s v="San Paolo"/>
    <s v="Sostegno famiglie povere missione"/>
    <s v="Ass. Amici Solidarietà - Suor Giovanna Venturi"/>
    <n v="0"/>
    <n v="0"/>
    <n v="1000"/>
    <m/>
    <n v="0"/>
    <n v="1000"/>
    <n v="0"/>
    <n v="0"/>
    <n v="1500"/>
    <n v="0"/>
    <n v="0"/>
    <n v="0"/>
    <n v="1000"/>
    <m/>
    <m/>
    <m/>
    <m/>
    <m/>
    <m/>
    <m/>
    <m/>
    <m/>
    <m/>
    <n v="2370"/>
    <n v="6870"/>
  </r>
  <r>
    <x v="2"/>
    <s v="Cambogia"/>
    <s v="Phnom Penh"/>
    <s v="Scuola materna Santa Lucia"/>
    <s v="Padre Mario Ghezzi - PIME"/>
    <n v="0"/>
    <n v="0"/>
    <n v="0"/>
    <n v="0"/>
    <n v="0"/>
    <n v="0"/>
    <n v="0"/>
    <n v="1500"/>
    <n v="0"/>
    <n v="0"/>
    <n v="0"/>
    <n v="0"/>
    <n v="0"/>
    <m/>
    <m/>
    <m/>
    <m/>
    <m/>
    <m/>
    <m/>
    <m/>
    <m/>
    <m/>
    <m/>
    <n v="1500"/>
  </r>
  <r>
    <x v="3"/>
    <s v="R.D. Congo"/>
    <s v="Goma"/>
    <s v="Progetto Centro Giovani d. Bosco di Ngangi"/>
    <s v="VIS"/>
    <m/>
    <n v="0"/>
    <n v="0"/>
    <n v="0"/>
    <n v="0"/>
    <n v="0"/>
    <n v="0"/>
    <n v="0"/>
    <n v="0"/>
    <n v="0"/>
    <n v="0"/>
    <n v="1500"/>
    <n v="1000"/>
    <m/>
    <m/>
    <m/>
    <m/>
    <m/>
    <m/>
    <m/>
    <m/>
    <m/>
    <m/>
    <m/>
    <n v="2500"/>
  </r>
  <r>
    <x v="4"/>
    <s v="Cuba"/>
    <s v="Varie"/>
    <s v="Aiuto alla chiesa che soffre"/>
    <s v="P. Lazaro Aguila s.j. "/>
    <n v="0"/>
    <n v="0"/>
    <n v="0"/>
    <n v="0"/>
    <n v="0"/>
    <n v="0"/>
    <n v="1000"/>
    <n v="0"/>
    <m/>
    <n v="0"/>
    <n v="0"/>
    <n v="0"/>
    <n v="0"/>
    <m/>
    <m/>
    <m/>
    <m/>
    <m/>
    <m/>
    <m/>
    <m/>
    <m/>
    <m/>
    <m/>
    <n v="1000"/>
  </r>
  <r>
    <x v="3"/>
    <s v="Gibuti"/>
    <s v="Balbala"/>
    <s v="Sostegno per progetti"/>
    <s v="Crew for Africa - Stefano Sanfilippo"/>
    <n v="0"/>
    <n v="0"/>
    <n v="0"/>
    <n v="0"/>
    <n v="0"/>
    <n v="0"/>
    <n v="0"/>
    <n v="1000"/>
    <n v="0"/>
    <n v="0"/>
    <n v="0"/>
    <n v="0"/>
    <n v="0"/>
    <m/>
    <n v="1000"/>
    <m/>
    <n v="1500"/>
    <n v="1500"/>
    <n v="1500"/>
    <n v="1500"/>
    <m/>
    <m/>
    <m/>
    <m/>
    <n v="8000"/>
  </r>
  <r>
    <x v="4"/>
    <s v="Haiti"/>
    <s v="Haiti"/>
    <s v="Emergenza terremoto"/>
    <s v="Sr. Angela Michelon F.M.A."/>
    <n v="0"/>
    <n v="0"/>
    <n v="0"/>
    <n v="0"/>
    <n v="0"/>
    <n v="0"/>
    <n v="0"/>
    <n v="0"/>
    <n v="11400"/>
    <n v="3000"/>
    <n v="0"/>
    <n v="0"/>
    <n v="0"/>
    <m/>
    <m/>
    <m/>
    <m/>
    <m/>
    <m/>
    <m/>
    <m/>
    <m/>
    <m/>
    <m/>
    <n v="14400"/>
  </r>
  <r>
    <x v="4"/>
    <s v="Haiti"/>
    <s v="Haiti"/>
    <s v="Sostegno ai minori"/>
    <s v="Missione Belem"/>
    <m/>
    <m/>
    <m/>
    <m/>
    <m/>
    <m/>
    <m/>
    <m/>
    <m/>
    <m/>
    <m/>
    <m/>
    <m/>
    <m/>
    <n v="1500"/>
    <n v="2000"/>
    <n v="2000"/>
    <m/>
    <m/>
    <m/>
    <n v="800"/>
    <m/>
    <n v="2000"/>
    <n v="3500"/>
    <n v="11800"/>
  </r>
  <r>
    <x v="2"/>
    <s v="India"/>
    <s v="Vaduoenchal"/>
    <s v="Sostegno a distanza + sc. Elementare"/>
    <s v="Suor Nancy Pereira F.M.A. "/>
    <n v="7515"/>
    <n v="1500"/>
    <n v="2000"/>
    <n v="1500"/>
    <n v="1500"/>
    <n v="1500"/>
    <n v="1500"/>
    <n v="0"/>
    <n v="1000"/>
    <n v="0"/>
    <n v="0"/>
    <n v="0"/>
    <n v="0"/>
    <m/>
    <m/>
    <m/>
    <m/>
    <m/>
    <m/>
    <m/>
    <m/>
    <m/>
    <m/>
    <m/>
    <n v="18015"/>
  </r>
  <r>
    <x v="0"/>
    <s v="Italia"/>
    <s v="Savignano s. P."/>
    <s v="Progetto locale di aiuto famiglie"/>
    <s v="CARITAS e VARIE"/>
    <n v="1248"/>
    <n v="250"/>
    <n v="766"/>
    <n v="1590"/>
    <n v="700"/>
    <n v="0"/>
    <n v="900"/>
    <n v="1600"/>
    <n v="1200"/>
    <n v="0"/>
    <n v="1000"/>
    <n v="1700"/>
    <n v="0"/>
    <n v="600"/>
    <m/>
    <m/>
    <n v="1500"/>
    <m/>
    <n v="500"/>
    <n v="600"/>
    <m/>
    <m/>
    <m/>
    <m/>
    <n v="14154"/>
  </r>
  <r>
    <x v="0"/>
    <s v="Italia"/>
    <s v="Savignano s. P."/>
    <s v="Vari"/>
    <s v="Associazioni locali"/>
    <n v="0"/>
    <n v="0"/>
    <n v="1000"/>
    <m/>
    <n v="0"/>
    <n v="0"/>
    <n v="0"/>
    <n v="0"/>
    <n v="0"/>
    <n v="200"/>
    <n v="0"/>
    <n v="200"/>
    <n v="0"/>
    <n v="1000"/>
    <m/>
    <m/>
    <m/>
    <m/>
    <m/>
    <m/>
    <m/>
    <m/>
    <m/>
    <m/>
    <n v="2400"/>
  </r>
  <r>
    <x v="0"/>
    <s v="Italia"/>
    <s v="Roma"/>
    <s v="Sostegno immigrate recluse"/>
    <s v="Sr. M. Rosa Venturelli / Comboniane"/>
    <n v="0"/>
    <n v="0"/>
    <n v="0"/>
    <n v="0"/>
    <n v="0"/>
    <n v="0"/>
    <n v="500"/>
    <n v="0"/>
    <n v="0"/>
    <n v="500"/>
    <n v="0"/>
    <n v="0"/>
    <n v="0"/>
    <m/>
    <m/>
    <m/>
    <m/>
    <m/>
    <m/>
    <m/>
    <m/>
    <m/>
    <m/>
    <m/>
    <n v="1000"/>
  </r>
  <r>
    <x v="0"/>
    <s v="Italia"/>
    <s v="Vignola"/>
    <s v="Prog. Integrazione alunni stranieri"/>
    <s v="Direzione Didattica"/>
    <n v="0"/>
    <n v="0"/>
    <n v="0"/>
    <n v="0"/>
    <n v="0"/>
    <n v="0"/>
    <n v="1500"/>
    <n v="0"/>
    <n v="0"/>
    <n v="0"/>
    <n v="0"/>
    <n v="0"/>
    <n v="0"/>
    <m/>
    <m/>
    <m/>
    <m/>
    <m/>
    <m/>
    <m/>
    <m/>
    <m/>
    <m/>
    <m/>
    <n v="1500"/>
  </r>
  <r>
    <x v="0"/>
    <s v="Italia"/>
    <m/>
    <s v="Spettacolo/iniziative di sensibilizzazione integrazione"/>
    <m/>
    <m/>
    <m/>
    <m/>
    <m/>
    <m/>
    <m/>
    <m/>
    <m/>
    <m/>
    <m/>
    <m/>
    <m/>
    <m/>
    <m/>
    <n v="1850"/>
    <n v="1800"/>
    <n v="1000"/>
    <n v="2400"/>
    <m/>
    <n v="2000"/>
    <n v="2000"/>
    <m/>
    <m/>
    <m/>
    <n v="11050"/>
  </r>
  <r>
    <x v="3"/>
    <s v="Kenya"/>
    <s v="Karungu"/>
    <s v="Sostegno a minori orfani"/>
    <s v="Missione Camilliana - Padre Emilio"/>
    <n v="0"/>
    <n v="3800"/>
    <n v="3000"/>
    <n v="9498.6"/>
    <n v="2000"/>
    <n v="1000"/>
    <n v="3120"/>
    <n v="0"/>
    <n v="1500"/>
    <n v="3600"/>
    <n v="3000"/>
    <n v="0"/>
    <n v="4000"/>
    <n v="2000"/>
    <n v="2277.5300000000002"/>
    <n v="2000"/>
    <n v="3000"/>
    <n v="1000"/>
    <n v="3000"/>
    <n v="3600"/>
    <n v="1000"/>
    <n v="1000"/>
    <n v="3500"/>
    <n v="2000"/>
    <n v="58896.13"/>
  </r>
  <r>
    <x v="3"/>
    <s v="Kenya"/>
    <s v="Nairobi"/>
    <s v="Centro ragazze"/>
    <s v="Comboniani"/>
    <n v="0"/>
    <n v="1000"/>
    <n v="0"/>
    <m/>
    <n v="0"/>
    <n v="0"/>
    <n v="0"/>
    <n v="0"/>
    <n v="0"/>
    <n v="0"/>
    <n v="0"/>
    <n v="0"/>
    <n v="0"/>
    <m/>
    <m/>
    <m/>
    <m/>
    <m/>
    <m/>
    <m/>
    <m/>
    <m/>
    <m/>
    <m/>
    <n v="1000"/>
  </r>
  <r>
    <x v="3"/>
    <s v="Nigeria"/>
    <s v="Aihara"/>
    <s v="Sistegno a scuola bambini sordomuti"/>
    <s v="Istitutodelle Figlie delle Provvidenza"/>
    <n v="0"/>
    <n v="1000"/>
    <n v="0"/>
    <m/>
    <n v="0"/>
    <n v="0"/>
    <n v="0"/>
    <n v="0"/>
    <n v="0"/>
    <n v="0"/>
    <n v="0"/>
    <n v="0"/>
    <n v="0"/>
    <m/>
    <m/>
    <m/>
    <m/>
    <m/>
    <m/>
    <m/>
    <m/>
    <m/>
    <m/>
    <m/>
    <n v="1000"/>
  </r>
  <r>
    <x v="2"/>
    <s v="Palestina"/>
    <s v="Ain Arik / Bam"/>
    <s v="Centro  per ragazzi  / Emer. Terremoto"/>
    <s v="Caritas Diocesana di Modena + Piccola Famiglia Annunziata"/>
    <n v="1000"/>
    <n v="0"/>
    <n v="500"/>
    <n v="0"/>
    <n v="0"/>
    <n v="0"/>
    <n v="0"/>
    <n v="0"/>
    <n v="0"/>
    <n v="0"/>
    <n v="0"/>
    <n v="0"/>
    <n v="0"/>
    <m/>
    <m/>
    <m/>
    <m/>
    <m/>
    <m/>
    <m/>
    <m/>
    <m/>
    <n v="1000"/>
    <m/>
    <n v="2500"/>
  </r>
  <r>
    <x v="1"/>
    <s v="Perù"/>
    <s v="S.Juan de Lurigancho"/>
    <s v="Programma Educativo Alejandro Cussianovich"/>
    <s v="Formacion, Organizacion y Trabayo (Amici dei Popoli ONG)"/>
    <n v="0"/>
    <n v="0"/>
    <n v="0"/>
    <n v="0"/>
    <n v="0"/>
    <n v="0"/>
    <n v="0"/>
    <n v="0"/>
    <n v="0"/>
    <n v="0"/>
    <n v="500"/>
    <n v="0"/>
    <n v="0"/>
    <m/>
    <m/>
    <m/>
    <m/>
    <m/>
    <m/>
    <m/>
    <m/>
    <m/>
    <m/>
    <m/>
    <n v="500"/>
  </r>
  <r>
    <x v="0"/>
    <s v="Polonia"/>
    <s v="Varsavia"/>
    <s v="Sostegno a famiglie"/>
    <s v="Sr. M. Rosa Venturelli / Comboniane"/>
    <n v="0"/>
    <n v="0"/>
    <n v="1500"/>
    <n v="1000"/>
    <n v="1250"/>
    <n v="1000"/>
    <n v="0"/>
    <n v="0"/>
    <n v="0"/>
    <n v="0"/>
    <n v="0"/>
    <n v="0"/>
    <n v="0"/>
    <m/>
    <m/>
    <m/>
    <m/>
    <m/>
    <m/>
    <m/>
    <m/>
    <m/>
    <m/>
    <m/>
    <n v="4750"/>
  </r>
  <r>
    <x v="4"/>
    <s v="R. Dominicana"/>
    <s v="Santo Domingo"/>
    <s v="Progetto Madres "/>
    <s v="Muchachos y Muchachas con don Bosco "/>
    <n v="0"/>
    <n v="0"/>
    <n v="0"/>
    <n v="999.68"/>
    <n v="16900"/>
    <n v="3000"/>
    <n v="0"/>
    <n v="0"/>
    <n v="0"/>
    <n v="0"/>
    <n v="0"/>
    <n v="0"/>
    <n v="0"/>
    <m/>
    <m/>
    <m/>
    <m/>
    <m/>
    <m/>
    <m/>
    <m/>
    <m/>
    <m/>
    <m/>
    <n v="20899.68"/>
  </r>
  <r>
    <x v="4"/>
    <s v="R. Dominicana"/>
    <s v="Santo Domingo"/>
    <s v="Corsi alfabetizzazioni per adulti"/>
    <s v="Muchachos y Muchachas con don Bosco "/>
    <n v="0"/>
    <n v="0"/>
    <n v="0"/>
    <n v="0"/>
    <n v="0"/>
    <n v="0"/>
    <n v="2016"/>
    <n v="0"/>
    <n v="0"/>
    <n v="0"/>
    <n v="0"/>
    <n v="0"/>
    <n v="0"/>
    <m/>
    <m/>
    <m/>
    <m/>
    <m/>
    <m/>
    <m/>
    <m/>
    <m/>
    <m/>
    <m/>
    <n v="2016"/>
  </r>
  <r>
    <x v="4"/>
    <s v="R. Dominicana"/>
    <s v="Barahona"/>
    <s v="Acquisto materiali scolastici e laboratori scuola"/>
    <s v="Sr. Angela Michelon F.M.A."/>
    <n v="0"/>
    <n v="0"/>
    <n v="0"/>
    <n v="0"/>
    <n v="0"/>
    <n v="0"/>
    <n v="1500"/>
    <n v="4000"/>
    <n v="0"/>
    <n v="0"/>
    <n v="0"/>
    <n v="1500"/>
    <n v="500"/>
    <n v="2000"/>
    <n v="1000"/>
    <n v="1000"/>
    <m/>
    <n v="1000"/>
    <n v="1500"/>
    <m/>
    <m/>
    <m/>
    <n v="1000"/>
    <n v="1500"/>
    <n v="16500"/>
  </r>
  <r>
    <x v="3"/>
    <s v="R.D. Congo"/>
    <s v="Lubumbashi"/>
    <s v="Centro Sanitario + Corsi alfab."/>
    <s v="Amici dei Popoli ONG"/>
    <n v="3000"/>
    <n v="0"/>
    <n v="2000"/>
    <n v="1200"/>
    <n v="0"/>
    <n v="1000"/>
    <n v="0"/>
    <n v="0"/>
    <n v="0"/>
    <n v="0"/>
    <n v="0"/>
    <n v="0"/>
    <n v="0"/>
    <m/>
    <m/>
    <m/>
    <m/>
    <m/>
    <m/>
    <m/>
    <m/>
    <m/>
    <m/>
    <m/>
    <n v="7200"/>
  </r>
  <r>
    <x v="3"/>
    <s v="R.D. Congo"/>
    <s v="Bukavu"/>
    <s v="Progetti vari - scolarizzazione ragazzi"/>
    <s v="VIS - padre Gavioli"/>
    <n v="650"/>
    <n v="0"/>
    <n v="0"/>
    <m/>
    <n v="0"/>
    <n v="0"/>
    <n v="0"/>
    <n v="0"/>
    <n v="0"/>
    <n v="0"/>
    <n v="0"/>
    <n v="0"/>
    <n v="0"/>
    <m/>
    <m/>
    <n v="1500"/>
    <n v="1500"/>
    <n v="3500"/>
    <n v="3500"/>
    <n v="2000"/>
    <n v="3014.51"/>
    <n v="3000"/>
    <m/>
    <m/>
    <n v="18664.510000000002"/>
  </r>
  <r>
    <x v="3"/>
    <s v="R.D. Congo"/>
    <s v="Ibambi"/>
    <s v="Costruzione ospedale"/>
    <s v="Dott. Bonaventura-  Ass. Impegno Solidale - Ibambi"/>
    <n v="0"/>
    <n v="0"/>
    <n v="0"/>
    <n v="0"/>
    <n v="0"/>
    <n v="1000"/>
    <n v="0"/>
    <n v="0"/>
    <n v="1000"/>
    <n v="0"/>
    <n v="0"/>
    <n v="0"/>
    <n v="0"/>
    <m/>
    <m/>
    <m/>
    <m/>
    <m/>
    <m/>
    <m/>
    <m/>
    <m/>
    <m/>
    <m/>
    <n v="2000"/>
  </r>
  <r>
    <x v="3"/>
    <s v="R.D. Congo"/>
    <s v="Kinshasa"/>
    <s v="Sostegno ragazze madri"/>
    <s v="ONG Amici dei Popoli"/>
    <n v="0"/>
    <n v="0"/>
    <n v="0"/>
    <n v="0"/>
    <n v="0"/>
    <n v="0"/>
    <n v="0"/>
    <n v="0"/>
    <n v="1000"/>
    <n v="0"/>
    <n v="0"/>
    <n v="1000"/>
    <n v="0"/>
    <m/>
    <m/>
    <n v="1500"/>
    <m/>
    <m/>
    <m/>
    <m/>
    <m/>
    <m/>
    <m/>
    <m/>
    <n v="3500"/>
  </r>
  <r>
    <x v="3"/>
    <s v="R.D. Congo"/>
    <s v="Mbuji Mayi"/>
    <s v="Arredo scolastico"/>
    <s v="Padre Mario Perez, salesiano"/>
    <m/>
    <m/>
    <m/>
    <m/>
    <m/>
    <m/>
    <m/>
    <m/>
    <m/>
    <m/>
    <m/>
    <m/>
    <m/>
    <m/>
    <n v="1500"/>
    <m/>
    <m/>
    <m/>
    <m/>
    <m/>
    <m/>
    <m/>
    <m/>
    <m/>
    <n v="1500"/>
  </r>
  <r>
    <x v="3"/>
    <s v="Rep. Centrafricana"/>
    <s v="Rep. Centrafricana"/>
    <s v="Emergenza centrafrica"/>
    <s v="Padri Cappuccini O.F.M."/>
    <m/>
    <m/>
    <m/>
    <m/>
    <m/>
    <m/>
    <m/>
    <m/>
    <n v="0"/>
    <n v="0"/>
    <n v="0"/>
    <n v="0"/>
    <n v="500"/>
    <m/>
    <m/>
    <m/>
    <m/>
    <m/>
    <m/>
    <m/>
    <m/>
    <m/>
    <m/>
    <m/>
    <n v="500"/>
  </r>
  <r>
    <x v="0"/>
    <s v="Romania"/>
    <s v="Sighet"/>
    <s v="Sostegno ad attività Centro Giovanile"/>
    <s v="Frati Minori Cappuccini"/>
    <n v="0"/>
    <n v="1000"/>
    <n v="0"/>
    <m/>
    <n v="0"/>
    <n v="0"/>
    <n v="0"/>
    <n v="0"/>
    <n v="0"/>
    <n v="0"/>
    <n v="0"/>
    <n v="0"/>
    <n v="0"/>
    <m/>
    <m/>
    <m/>
    <m/>
    <m/>
    <m/>
    <n v="1500"/>
    <n v="1500"/>
    <m/>
    <m/>
    <n v="1000"/>
    <n v="5000"/>
  </r>
  <r>
    <x v="0"/>
    <s v="Romania"/>
    <s v="Braila"/>
    <s v="Sostegno casa accoglienza"/>
    <s v="Clarisse Francescane Missionarie del Ss. Sacramento"/>
    <n v="0"/>
    <n v="0"/>
    <n v="0"/>
    <n v="0"/>
    <n v="0"/>
    <n v="0"/>
    <n v="0"/>
    <n v="0"/>
    <n v="0"/>
    <n v="2000"/>
    <n v="1000"/>
    <n v="1000"/>
    <n v="1500"/>
    <m/>
    <m/>
    <m/>
    <m/>
    <m/>
    <m/>
    <m/>
    <m/>
    <m/>
    <m/>
    <m/>
    <n v="5500"/>
  </r>
  <r>
    <x v="3"/>
    <s v="Rwanda"/>
    <s v="Nyarulema"/>
    <s v="Amizero (attività di microcredito)"/>
    <s v="Amici dei Popoli ONG"/>
    <n v="2600"/>
    <n v="0"/>
    <n v="0"/>
    <n v="0"/>
    <n v="0"/>
    <n v="0"/>
    <n v="0"/>
    <n v="0"/>
    <n v="0"/>
    <n v="0"/>
    <n v="0"/>
    <n v="0"/>
    <n v="0"/>
    <m/>
    <m/>
    <m/>
    <m/>
    <m/>
    <m/>
    <m/>
    <m/>
    <m/>
    <m/>
    <m/>
    <n v="2600"/>
  </r>
  <r>
    <x v="3"/>
    <s v="Rwanda"/>
    <s v="Kigali"/>
    <s v="Scuola materna x madri lavoratrici"/>
    <s v="Amici dei Popoli ONG"/>
    <n v="0"/>
    <n v="0"/>
    <n v="0"/>
    <n v="0"/>
    <n v="0"/>
    <n v="0"/>
    <n v="1000"/>
    <n v="1200"/>
    <n v="0"/>
    <n v="0"/>
    <n v="0"/>
    <n v="0"/>
    <n v="3000"/>
    <m/>
    <m/>
    <m/>
    <m/>
    <m/>
    <m/>
    <m/>
    <m/>
    <m/>
    <m/>
    <m/>
    <n v="5200"/>
  </r>
  <r>
    <x v="3"/>
    <s v="Rwanda"/>
    <s v="Butare"/>
    <s v="Progetto Centro di Santè"/>
    <s v="Sr. Adelia Dellera"/>
    <n v="0"/>
    <n v="0"/>
    <n v="0"/>
    <n v="0"/>
    <n v="0"/>
    <n v="0"/>
    <n v="0"/>
    <n v="0"/>
    <n v="1000"/>
    <n v="0"/>
    <n v="0"/>
    <n v="0"/>
    <n v="0"/>
    <m/>
    <m/>
    <m/>
    <m/>
    <m/>
    <m/>
    <m/>
    <m/>
    <m/>
    <m/>
    <m/>
    <n v="1000"/>
  </r>
  <r>
    <x v="2"/>
    <s v="Sri Lanka"/>
    <s v="Varie"/>
    <s v="Emergenza Tsunami"/>
    <s v="VIS / Salesiani don Bosco"/>
    <n v="0"/>
    <n v="0"/>
    <n v="0"/>
    <n v="2000"/>
    <n v="0"/>
    <n v="0"/>
    <n v="0"/>
    <n v="0"/>
    <n v="0"/>
    <n v="0"/>
    <n v="0"/>
    <n v="0"/>
    <n v="0"/>
    <m/>
    <m/>
    <m/>
    <m/>
    <m/>
    <m/>
    <m/>
    <m/>
    <m/>
    <m/>
    <m/>
    <n v="2000"/>
  </r>
  <r>
    <x v="3"/>
    <s v="Sud Sudan"/>
    <s v="Varie"/>
    <s v="Sostegno profughi + sc. Elementare"/>
    <s v="VIS / Salesiani / Comboniani"/>
    <n v="1000"/>
    <n v="1500"/>
    <n v="0"/>
    <n v="1800"/>
    <n v="0"/>
    <n v="1000"/>
    <n v="0"/>
    <n v="0"/>
    <n v="0"/>
    <n v="0"/>
    <n v="0"/>
    <n v="0"/>
    <n v="0"/>
    <m/>
    <m/>
    <m/>
    <m/>
    <m/>
    <m/>
    <m/>
    <m/>
    <m/>
    <m/>
    <m/>
    <n v="5300"/>
  </r>
  <r>
    <x v="3"/>
    <s v="Sudan"/>
    <s v="Nyala "/>
    <s v="Emergenza Darfur"/>
    <s v="Comboniani"/>
    <n v="0"/>
    <n v="0"/>
    <n v="0"/>
    <n v="650"/>
    <n v="0"/>
    <n v="0"/>
    <n v="0"/>
    <n v="0"/>
    <n v="0"/>
    <n v="0"/>
    <n v="0"/>
    <n v="0"/>
    <n v="0"/>
    <m/>
    <m/>
    <m/>
    <m/>
    <m/>
    <m/>
    <m/>
    <m/>
    <m/>
    <m/>
    <m/>
    <n v="650"/>
  </r>
  <r>
    <x v="3"/>
    <s v="Sudan"/>
    <s v="Kartoum"/>
    <s v="Sostegno scuola elementare"/>
    <s v="Suor Maria Rosa Venturelli"/>
    <n v="0"/>
    <n v="0"/>
    <n v="0"/>
    <n v="0"/>
    <n v="0"/>
    <n v="0"/>
    <n v="0"/>
    <n v="0"/>
    <n v="0"/>
    <n v="0"/>
    <n v="0"/>
    <n v="0"/>
    <n v="1000"/>
    <m/>
    <m/>
    <n v="1500"/>
    <m/>
    <m/>
    <m/>
    <m/>
    <m/>
    <m/>
    <m/>
    <m/>
    <n v="2500"/>
  </r>
  <r>
    <x v="3"/>
    <s v="Uganda"/>
    <s v="Gulu"/>
    <s v="Sostegno Lacor Hospital"/>
    <s v="Fondazione Pierre e Lucille Corti"/>
    <n v="0"/>
    <n v="0"/>
    <n v="0"/>
    <n v="0"/>
    <n v="0"/>
    <n v="0"/>
    <n v="0"/>
    <n v="0"/>
    <n v="0"/>
    <n v="0"/>
    <n v="0"/>
    <n v="0"/>
    <n v="2300"/>
    <m/>
    <n v="1000"/>
    <m/>
    <m/>
    <m/>
    <m/>
    <m/>
    <m/>
    <m/>
    <m/>
    <m/>
    <n v="3300"/>
  </r>
  <r>
    <x v="2"/>
    <s v="VARI"/>
    <s v="Varie"/>
    <s v="Sostegno cristiani perseguitati"/>
    <s v="Aiuto alla Chiesa che soffre"/>
    <m/>
    <m/>
    <m/>
    <m/>
    <m/>
    <m/>
    <m/>
    <m/>
    <m/>
    <m/>
    <m/>
    <m/>
    <m/>
    <n v="1000"/>
    <n v="2000"/>
    <m/>
    <m/>
    <m/>
    <m/>
    <m/>
    <m/>
    <m/>
    <m/>
    <m/>
    <n v="3000"/>
  </r>
  <r>
    <x v="3"/>
    <s v="Egitto"/>
    <m/>
    <s v="Sostegno missioni comboniane"/>
    <s v="Suore Comboniane - sr. Amal Saady - suor Francesca Fattori"/>
    <m/>
    <m/>
    <m/>
    <m/>
    <m/>
    <m/>
    <m/>
    <m/>
    <m/>
    <m/>
    <m/>
    <m/>
    <m/>
    <n v="1500"/>
    <m/>
    <m/>
    <n v="1000"/>
    <m/>
    <m/>
    <m/>
    <m/>
    <m/>
    <m/>
    <m/>
    <n v="2500"/>
  </r>
  <r>
    <x v="1"/>
    <s v="Bolivia"/>
    <s v="Montero"/>
    <s v="Sostegno missioni"/>
    <s v="Missionarie Padre Kolbe"/>
    <m/>
    <m/>
    <m/>
    <m/>
    <m/>
    <m/>
    <m/>
    <m/>
    <m/>
    <m/>
    <m/>
    <m/>
    <m/>
    <n v="1500"/>
    <m/>
    <m/>
    <n v="1500"/>
    <m/>
    <m/>
    <m/>
    <m/>
    <m/>
    <m/>
    <m/>
    <n v="3000"/>
  </r>
  <r>
    <x v="4"/>
    <s v="Cuba"/>
    <s v="l'Avana"/>
    <s v="Sostegno scuola musica bambini"/>
    <m/>
    <m/>
    <m/>
    <m/>
    <m/>
    <m/>
    <m/>
    <m/>
    <m/>
    <m/>
    <m/>
    <m/>
    <m/>
    <m/>
    <m/>
    <m/>
    <n v="1000"/>
    <m/>
    <m/>
    <m/>
    <m/>
    <m/>
    <m/>
    <m/>
    <m/>
    <n v="1000"/>
  </r>
  <r>
    <x v="3"/>
    <s v="Capoverde"/>
    <s v="Mindelo"/>
    <s v="Progetto sostegno attività educative"/>
    <m/>
    <m/>
    <m/>
    <m/>
    <m/>
    <m/>
    <m/>
    <m/>
    <m/>
    <m/>
    <m/>
    <m/>
    <m/>
    <m/>
    <m/>
    <m/>
    <n v="1000"/>
    <m/>
    <n v="1000"/>
    <m/>
    <m/>
    <m/>
    <m/>
    <m/>
    <m/>
    <n v="2000"/>
  </r>
  <r>
    <x v="3"/>
    <s v="Kenya"/>
    <s v="Ithanga"/>
    <s v="Progetto Uzazi Bora - Maternità consapevole"/>
    <m/>
    <m/>
    <m/>
    <m/>
    <m/>
    <m/>
    <m/>
    <m/>
    <m/>
    <m/>
    <m/>
    <m/>
    <m/>
    <m/>
    <m/>
    <m/>
    <n v="1000"/>
    <m/>
    <m/>
    <m/>
    <m/>
    <m/>
    <m/>
    <m/>
    <m/>
    <n v="1000"/>
  </r>
  <r>
    <x v="4"/>
    <s v="Messico"/>
    <m/>
    <s v="Progetto &quot;Senza Catene&quot;"/>
    <s v="Suore Comboniane"/>
    <m/>
    <m/>
    <m/>
    <m/>
    <m/>
    <m/>
    <m/>
    <m/>
    <m/>
    <m/>
    <m/>
    <m/>
    <m/>
    <m/>
    <m/>
    <m/>
    <n v="1500"/>
    <m/>
    <m/>
    <m/>
    <m/>
    <m/>
    <m/>
    <m/>
    <n v="1500"/>
  </r>
  <r>
    <x v="3"/>
    <s v="Etiopia"/>
    <m/>
    <s v="Progetto &quot;Dona una pecora&quot;"/>
    <s v="Frati Minori Cappuccini"/>
    <m/>
    <m/>
    <m/>
    <m/>
    <m/>
    <m/>
    <m/>
    <m/>
    <m/>
    <m/>
    <m/>
    <m/>
    <m/>
    <m/>
    <m/>
    <m/>
    <m/>
    <n v="1500"/>
    <m/>
    <m/>
    <m/>
    <m/>
    <m/>
    <m/>
    <n v="1500"/>
  </r>
  <r>
    <x v="3"/>
    <s v="Tanzania"/>
    <s v="Merera"/>
    <s v="Progetti vari"/>
    <s v="Associazione Albero di Cirene"/>
    <m/>
    <m/>
    <m/>
    <m/>
    <m/>
    <m/>
    <m/>
    <m/>
    <m/>
    <m/>
    <m/>
    <m/>
    <m/>
    <m/>
    <m/>
    <m/>
    <m/>
    <n v="1500"/>
    <m/>
    <m/>
    <n v="2000"/>
    <m/>
    <m/>
    <m/>
    <n v="3500"/>
  </r>
  <r>
    <x v="3"/>
    <s v="R.D. Congo"/>
    <s v="Kinshasa"/>
    <s v="Sostegno scolastico studentesse"/>
    <s v="Pie Madri della Nigrizia - Suor Carolina Comboniana"/>
    <m/>
    <m/>
    <m/>
    <m/>
    <m/>
    <m/>
    <m/>
    <m/>
    <m/>
    <m/>
    <m/>
    <m/>
    <m/>
    <m/>
    <m/>
    <m/>
    <m/>
    <m/>
    <n v="1000"/>
    <n v="1500"/>
    <m/>
    <m/>
    <m/>
    <m/>
    <n v="2500"/>
  </r>
  <r>
    <x v="3"/>
    <s v="Tanzania"/>
    <s v="Tosamaganga"/>
    <s v="Progetto Latte è vita"/>
    <m/>
    <m/>
    <m/>
    <m/>
    <m/>
    <m/>
    <m/>
    <m/>
    <m/>
    <m/>
    <m/>
    <m/>
    <m/>
    <m/>
    <m/>
    <m/>
    <m/>
    <m/>
    <m/>
    <n v="1800"/>
    <m/>
    <n v="1000"/>
    <m/>
    <n v="2000"/>
    <m/>
    <n v="4800"/>
  </r>
  <r>
    <x v="1"/>
    <s v="Brasile"/>
    <m/>
    <s v="Sostegno opera missionaria scuola formazione"/>
    <s v="Maria Soave Buscemi"/>
    <m/>
    <m/>
    <m/>
    <m/>
    <m/>
    <m/>
    <m/>
    <m/>
    <m/>
    <m/>
    <m/>
    <m/>
    <m/>
    <m/>
    <m/>
    <m/>
    <m/>
    <m/>
    <n v="2000"/>
    <m/>
    <m/>
    <m/>
    <m/>
    <m/>
    <n v="2000"/>
  </r>
  <r>
    <x v="3"/>
    <s v="Kenya"/>
    <s v="Nairobi"/>
    <s v="Progetto Ragazzi di strada"/>
    <s v="Comunità Papa Giovanni XXIII"/>
    <n v="0"/>
    <m/>
    <m/>
    <m/>
    <m/>
    <m/>
    <m/>
    <m/>
    <m/>
    <m/>
    <m/>
    <m/>
    <m/>
    <m/>
    <m/>
    <m/>
    <m/>
    <m/>
    <n v="2000"/>
    <m/>
    <m/>
    <n v="4000"/>
    <m/>
    <n v="1000"/>
    <n v="7000"/>
  </r>
  <r>
    <x v="3"/>
    <s v="Tanzania"/>
    <s v="Iringa"/>
    <s v="Casa di accoglienza disabili"/>
    <s v="Nyumba Ali"/>
    <n v="0"/>
    <m/>
    <m/>
    <m/>
    <m/>
    <m/>
    <m/>
    <m/>
    <m/>
    <m/>
    <m/>
    <m/>
    <m/>
    <m/>
    <m/>
    <m/>
    <m/>
    <m/>
    <m/>
    <n v="2000"/>
    <n v="500"/>
    <m/>
    <m/>
    <m/>
    <n v="2500"/>
  </r>
  <r>
    <x v="0"/>
    <s v="Italia"/>
    <m/>
    <s v="Un pasto al giorno"/>
    <s v="Ass. Papa Giovanni XXIII"/>
    <n v="0"/>
    <m/>
    <m/>
    <m/>
    <m/>
    <m/>
    <m/>
    <m/>
    <m/>
    <m/>
    <m/>
    <m/>
    <m/>
    <m/>
    <m/>
    <m/>
    <m/>
    <m/>
    <m/>
    <n v="500"/>
    <n v="500"/>
    <m/>
    <m/>
    <m/>
    <n v="1000"/>
  </r>
  <r>
    <x v="0"/>
    <s v="Ucraina"/>
    <m/>
    <s v="Sostegno emergenza umanitaria guerra"/>
    <m/>
    <n v="0"/>
    <m/>
    <m/>
    <m/>
    <m/>
    <m/>
    <m/>
    <m/>
    <m/>
    <m/>
    <m/>
    <m/>
    <m/>
    <m/>
    <m/>
    <m/>
    <m/>
    <m/>
    <m/>
    <n v="0"/>
    <n v="24003.98"/>
    <n v="8480.7000000000007"/>
    <n v="10131.209999999999"/>
    <n v="6000"/>
    <n v="48615.89"/>
  </r>
  <r>
    <x v="3"/>
    <s v="Madagascar"/>
    <s v="Ampasimanieva"/>
    <s v="Sostegno missione"/>
    <s v="Diocesi Modena"/>
    <n v="0"/>
    <m/>
    <m/>
    <m/>
    <m/>
    <m/>
    <m/>
    <m/>
    <m/>
    <m/>
    <m/>
    <m/>
    <m/>
    <m/>
    <m/>
    <m/>
    <m/>
    <m/>
    <m/>
    <n v="0"/>
    <n v="2000"/>
    <m/>
    <m/>
    <m/>
    <n v="2000"/>
  </r>
  <r>
    <x v="2"/>
    <s v="Siria/Turchia"/>
    <m/>
    <s v="Sostegno emergenza umanitaria terremoto"/>
    <n v="0"/>
    <n v="0"/>
    <m/>
    <m/>
    <m/>
    <m/>
    <m/>
    <m/>
    <m/>
    <m/>
    <m/>
    <m/>
    <m/>
    <m/>
    <m/>
    <m/>
    <m/>
    <m/>
    <m/>
    <m/>
    <n v="0"/>
    <n v="0"/>
    <n v="2500"/>
    <m/>
    <m/>
    <n v="2500"/>
  </r>
  <r>
    <x v="3"/>
    <s v="Etiopia"/>
    <s v="Soddo"/>
    <s v="Sostegno progetto ragazzi di strada"/>
    <s v="Associazione Villaggio Bambini Sorridenti"/>
    <n v="0"/>
    <m/>
    <m/>
    <m/>
    <m/>
    <m/>
    <m/>
    <m/>
    <m/>
    <m/>
    <m/>
    <m/>
    <m/>
    <m/>
    <m/>
    <m/>
    <m/>
    <m/>
    <m/>
    <n v="0"/>
    <n v="0"/>
    <n v="2000"/>
    <n v="1500"/>
    <m/>
    <n v="3500"/>
  </r>
  <r>
    <x v="3"/>
    <s v="Kenya"/>
    <s v="Turkana"/>
    <s v="Sostegno progetto un pozzo e una mensa"/>
    <s v="Comunità Papa Giovanni XXIII"/>
    <n v="0"/>
    <m/>
    <m/>
    <m/>
    <m/>
    <m/>
    <m/>
    <m/>
    <m/>
    <m/>
    <m/>
    <m/>
    <m/>
    <m/>
    <m/>
    <m/>
    <m/>
    <m/>
    <m/>
    <n v="0"/>
    <n v="0"/>
    <n v="0"/>
    <n v="2500"/>
    <n v="2000"/>
    <n v="4500"/>
  </r>
  <r>
    <x v="3"/>
    <s v="Madagascar"/>
    <s v="Analavoka"/>
    <s v="Progetto alloggi giovani studentesse"/>
    <s v="Suore Francescane di Palagano"/>
    <n v="0"/>
    <m/>
    <m/>
    <m/>
    <m/>
    <m/>
    <m/>
    <m/>
    <m/>
    <m/>
    <m/>
    <m/>
    <m/>
    <m/>
    <m/>
    <m/>
    <m/>
    <m/>
    <m/>
    <n v="0"/>
    <n v="0"/>
    <m/>
    <n v="2000"/>
    <n v="0"/>
    <n v="2000"/>
  </r>
  <r>
    <x v="3"/>
    <s v="Etiopia"/>
    <s v="Gassa Chara"/>
    <s v="Progetto Casa Famiglia"/>
    <s v="Associazione Villaggio della Speranza ODV"/>
    <n v="0"/>
    <m/>
    <m/>
    <m/>
    <m/>
    <m/>
    <m/>
    <m/>
    <m/>
    <m/>
    <m/>
    <m/>
    <m/>
    <m/>
    <m/>
    <m/>
    <m/>
    <m/>
    <m/>
    <n v="0"/>
    <n v="0"/>
    <m/>
    <m/>
    <n v="4000"/>
    <n v="4000"/>
  </r>
  <r>
    <x v="2"/>
    <s v="Cisgiordania"/>
    <s v="Betlemme"/>
    <s v="Sostegno ospedale pediatrico oncologico"/>
    <s v="Fondazione Soleterre"/>
    <n v="0"/>
    <m/>
    <m/>
    <m/>
    <m/>
    <m/>
    <m/>
    <m/>
    <m/>
    <m/>
    <m/>
    <m/>
    <m/>
    <m/>
    <m/>
    <m/>
    <m/>
    <m/>
    <m/>
    <n v="0"/>
    <n v="0"/>
    <m/>
    <m/>
    <n v="2000"/>
    <n v="2000"/>
  </r>
  <r>
    <x v="1"/>
    <s v="Brasile"/>
    <s v="Salvador de Bahia"/>
    <s v="Sostegno progetto educativo Crescere"/>
    <s v="Suore Minime dell'Addolorata"/>
    <n v="0"/>
    <m/>
    <m/>
    <m/>
    <m/>
    <m/>
    <m/>
    <m/>
    <m/>
    <m/>
    <m/>
    <m/>
    <m/>
    <m/>
    <m/>
    <m/>
    <m/>
    <m/>
    <m/>
    <n v="0"/>
    <n v="0"/>
    <m/>
    <m/>
    <n v="2000"/>
    <n v="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539BEB-DAEB-4B44-8A96-AE8CCA24C23B}" name="Tabella_pivot1" cacheId="2" dataOnRows="1" applyNumberFormats="0" applyBorderFormats="0" applyFontFormats="0" applyPatternFormats="0" applyAlignmentFormats="0" applyWidthHeightFormats="1" dataCaption="Dati" updatedVersion="8" minRefreshableVersion="3" showMemberPropertyTips="0" useAutoFormatting="1" itemPrintTitles="1" createdVersion="5" indent="0" compact="0" compactData="0" gridDropZones="1">
  <location ref="A3:B10" firstHeaderRow="2" firstDataRow="2" firstDataCol="1"/>
  <pivotFields count="30">
    <pivotField axis="axisRow" compact="0" outline="0" subtotalTop="0" showAll="0" includeNewItemsInFilter="1">
      <items count="6">
        <item x="3"/>
        <item x="4"/>
        <item x="1"/>
        <item x="2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dataField="1" compact="0" numFmtId="43" outline="0" subtotalTop="0" showAll="0" includeNewItemsInFilter="1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a di TOTALE x PROGETTO" fld="29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0"/>
  <sheetViews>
    <sheetView workbookViewId="0">
      <selection activeCell="D17" sqref="D17"/>
    </sheetView>
  </sheetViews>
  <sheetFormatPr defaultColWidth="8.85546875" defaultRowHeight="12.75" x14ac:dyDescent="0.2"/>
  <cols>
    <col min="1" max="1" width="30" bestFit="1" customWidth="1"/>
    <col min="2" max="2" width="20.28515625" style="33" customWidth="1"/>
  </cols>
  <sheetData>
    <row r="3" spans="1:2" x14ac:dyDescent="0.2">
      <c r="A3" s="30" t="s">
        <v>151</v>
      </c>
      <c r="B3" s="40"/>
    </row>
    <row r="4" spans="1:2" x14ac:dyDescent="0.2">
      <c r="A4" s="30" t="s">
        <v>107</v>
      </c>
      <c r="B4" s="40" t="s">
        <v>152</v>
      </c>
    </row>
    <row r="5" spans="1:2" x14ac:dyDescent="0.2">
      <c r="A5" s="29" t="s">
        <v>102</v>
      </c>
      <c r="B5" s="40">
        <v>168610.64</v>
      </c>
    </row>
    <row r="6" spans="1:2" x14ac:dyDescent="0.2">
      <c r="A6" s="31" t="s">
        <v>105</v>
      </c>
      <c r="B6" s="41">
        <v>69115.679999999993</v>
      </c>
    </row>
    <row r="7" spans="1:2" x14ac:dyDescent="0.2">
      <c r="A7" s="31" t="s">
        <v>104</v>
      </c>
      <c r="B7" s="41">
        <v>17775.93</v>
      </c>
    </row>
    <row r="8" spans="1:2" x14ac:dyDescent="0.2">
      <c r="A8" s="31" t="s">
        <v>103</v>
      </c>
      <c r="B8" s="41">
        <v>45035</v>
      </c>
    </row>
    <row r="9" spans="1:2" x14ac:dyDescent="0.2">
      <c r="A9" s="31" t="s">
        <v>177</v>
      </c>
      <c r="B9" s="41">
        <v>100469.89</v>
      </c>
    </row>
    <row r="10" spans="1:2" x14ac:dyDescent="0.2">
      <c r="A10" s="32" t="s">
        <v>150</v>
      </c>
      <c r="B10" s="42">
        <v>401007.14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1"/>
  <sheetViews>
    <sheetView tabSelected="1" workbookViewId="0"/>
  </sheetViews>
  <sheetFormatPr defaultColWidth="8.85546875" defaultRowHeight="12.75" x14ac:dyDescent="0.2"/>
  <cols>
    <col min="1" max="1" width="16" customWidth="1"/>
    <col min="2" max="2" width="13.42578125" customWidth="1"/>
    <col min="3" max="3" width="14" customWidth="1"/>
    <col min="4" max="4" width="28.42578125" customWidth="1"/>
    <col min="5" max="5" width="26.42578125" customWidth="1"/>
    <col min="6" max="6" width="10.28515625" customWidth="1"/>
    <col min="7" max="7" width="11.42578125" customWidth="1"/>
    <col min="8" max="8" width="13" customWidth="1"/>
    <col min="9" max="9" width="11" customWidth="1"/>
    <col min="10" max="10" width="10.28515625" customWidth="1"/>
    <col min="11" max="11" width="14.42578125" customWidth="1"/>
    <col min="12" max="12" width="12.140625" customWidth="1"/>
    <col min="13" max="15" width="14" customWidth="1"/>
    <col min="16" max="16" width="13" customWidth="1"/>
    <col min="17" max="17" width="12.28515625" customWidth="1"/>
    <col min="18" max="29" width="12.140625" customWidth="1"/>
    <col min="30" max="30" width="16.140625" customWidth="1"/>
  </cols>
  <sheetData>
    <row r="1" spans="1:30" ht="25.5" x14ac:dyDescent="0.2">
      <c r="A1" s="7" t="s">
        <v>107</v>
      </c>
      <c r="B1" s="7" t="s">
        <v>11</v>
      </c>
      <c r="C1" s="7" t="s">
        <v>6</v>
      </c>
      <c r="D1" s="8" t="s">
        <v>7</v>
      </c>
      <c r="E1" s="6" t="s">
        <v>8</v>
      </c>
      <c r="F1" s="6">
        <v>2002</v>
      </c>
      <c r="G1" s="6">
        <v>2003</v>
      </c>
      <c r="H1" s="6">
        <v>2004</v>
      </c>
      <c r="I1" s="6">
        <v>2005</v>
      </c>
      <c r="J1" s="6">
        <v>2006</v>
      </c>
      <c r="K1" s="6">
        <v>2007</v>
      </c>
      <c r="L1" s="6">
        <v>2008</v>
      </c>
      <c r="M1" s="6">
        <v>2009</v>
      </c>
      <c r="N1" s="6">
        <v>2010</v>
      </c>
      <c r="O1" s="6">
        <v>2011</v>
      </c>
      <c r="P1" s="6">
        <v>2012</v>
      </c>
      <c r="Q1" s="6">
        <v>2013</v>
      </c>
      <c r="R1" s="6">
        <v>2014</v>
      </c>
      <c r="S1" s="6">
        <v>2015</v>
      </c>
      <c r="T1" s="6">
        <v>2016</v>
      </c>
      <c r="U1" s="6">
        <v>2017</v>
      </c>
      <c r="V1" s="6">
        <v>2018</v>
      </c>
      <c r="W1" s="6">
        <v>2019</v>
      </c>
      <c r="X1" s="6">
        <v>2020</v>
      </c>
      <c r="Y1" s="6">
        <v>2021</v>
      </c>
      <c r="Z1" s="6">
        <v>2022</v>
      </c>
      <c r="AA1" s="6">
        <v>2023</v>
      </c>
      <c r="AB1" s="6">
        <v>2024</v>
      </c>
      <c r="AC1" s="6">
        <v>2025</v>
      </c>
      <c r="AD1" s="9" t="s">
        <v>0</v>
      </c>
    </row>
    <row r="2" spans="1:30" x14ac:dyDescent="0.2">
      <c r="A2" s="1" t="s">
        <v>177</v>
      </c>
      <c r="B2" s="3" t="s">
        <v>37</v>
      </c>
      <c r="C2" s="3" t="s">
        <v>38</v>
      </c>
      <c r="D2" s="17" t="s">
        <v>40</v>
      </c>
      <c r="E2" s="18" t="s">
        <v>39</v>
      </c>
      <c r="F2" s="4">
        <v>0</v>
      </c>
      <c r="G2" s="4">
        <v>0</v>
      </c>
      <c r="H2" s="4">
        <v>0</v>
      </c>
      <c r="I2" s="4">
        <v>1000</v>
      </c>
      <c r="J2" s="4">
        <v>0</v>
      </c>
      <c r="K2" s="4">
        <v>1000</v>
      </c>
      <c r="L2" s="4">
        <v>0</v>
      </c>
      <c r="M2" s="4">
        <v>500</v>
      </c>
      <c r="N2" s="4">
        <v>0</v>
      </c>
      <c r="O2" s="4">
        <v>2000</v>
      </c>
      <c r="P2" s="4">
        <v>500</v>
      </c>
      <c r="Q2" s="4">
        <v>500</v>
      </c>
      <c r="R2" s="4">
        <v>0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10">
        <f>SUM(F2:AC2)</f>
        <v>5500</v>
      </c>
    </row>
    <row r="3" spans="1:30" ht="25.5" x14ac:dyDescent="0.2">
      <c r="A3" s="1" t="s">
        <v>104</v>
      </c>
      <c r="B3" s="1" t="s">
        <v>58</v>
      </c>
      <c r="C3" s="1" t="s">
        <v>59</v>
      </c>
      <c r="D3" s="19" t="s">
        <v>84</v>
      </c>
      <c r="E3" s="20" t="s">
        <v>60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401</v>
      </c>
      <c r="M3" s="2">
        <v>2000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10">
        <f t="shared" ref="AD3:AD62" si="0">SUM(F3:AC3)</f>
        <v>2401</v>
      </c>
    </row>
    <row r="4" spans="1:30" x14ac:dyDescent="0.2">
      <c r="A4" s="1" t="s">
        <v>103</v>
      </c>
      <c r="B4" s="1" t="s">
        <v>30</v>
      </c>
      <c r="C4" s="1" t="s">
        <v>66</v>
      </c>
      <c r="D4" s="17" t="s">
        <v>67</v>
      </c>
      <c r="E4" s="20" t="s">
        <v>113</v>
      </c>
      <c r="F4" s="2">
        <v>0</v>
      </c>
      <c r="G4" s="2">
        <v>0</v>
      </c>
      <c r="H4" s="2">
        <f>1750+600</f>
        <v>2350</v>
      </c>
      <c r="I4" s="2"/>
      <c r="J4" s="2">
        <v>2000</v>
      </c>
      <c r="K4" s="2">
        <v>1500</v>
      </c>
      <c r="L4" s="2">
        <v>2500</v>
      </c>
      <c r="M4" s="2">
        <v>2000</v>
      </c>
      <c r="N4" s="4">
        <v>670</v>
      </c>
      <c r="O4" s="4">
        <v>0</v>
      </c>
      <c r="P4" s="4">
        <v>0</v>
      </c>
      <c r="Q4" s="4">
        <v>1000</v>
      </c>
      <c r="R4" s="4">
        <v>0</v>
      </c>
      <c r="S4" s="4">
        <f>500+1000</f>
        <v>1500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10">
        <f t="shared" si="0"/>
        <v>13520</v>
      </c>
    </row>
    <row r="5" spans="1:30" x14ac:dyDescent="0.2">
      <c r="A5" s="1" t="s">
        <v>104</v>
      </c>
      <c r="B5" s="1" t="s">
        <v>20</v>
      </c>
      <c r="C5" s="1" t="s">
        <v>81</v>
      </c>
      <c r="D5" s="19" t="s">
        <v>82</v>
      </c>
      <c r="E5" s="20"/>
      <c r="F5" s="2">
        <v>0</v>
      </c>
      <c r="G5" s="2">
        <v>1004.93</v>
      </c>
      <c r="H5" s="2">
        <v>0</v>
      </c>
      <c r="I5" s="2"/>
      <c r="J5" s="2">
        <v>0</v>
      </c>
      <c r="K5" s="2">
        <v>0</v>
      </c>
      <c r="L5" s="2">
        <v>0</v>
      </c>
      <c r="M5" s="2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10">
        <f t="shared" si="0"/>
        <v>1004.93</v>
      </c>
    </row>
    <row r="6" spans="1:30" ht="25.5" x14ac:dyDescent="0.2">
      <c r="A6" s="1" t="s">
        <v>104</v>
      </c>
      <c r="B6" s="1" t="s">
        <v>20</v>
      </c>
      <c r="C6" s="1" t="s">
        <v>80</v>
      </c>
      <c r="D6" s="19" t="s">
        <v>209</v>
      </c>
      <c r="E6" s="20" t="s">
        <v>106</v>
      </c>
      <c r="F6" s="2">
        <v>0</v>
      </c>
      <c r="G6" s="2">
        <v>0</v>
      </c>
      <c r="H6" s="2">
        <v>1000</v>
      </c>
      <c r="I6" s="2"/>
      <c r="J6" s="2">
        <v>0</v>
      </c>
      <c r="K6" s="2">
        <v>1000</v>
      </c>
      <c r="L6" s="2">
        <v>0</v>
      </c>
      <c r="M6" s="2">
        <v>0</v>
      </c>
      <c r="N6" s="4">
        <v>1500</v>
      </c>
      <c r="O6" s="4">
        <v>0</v>
      </c>
      <c r="P6" s="4">
        <v>0</v>
      </c>
      <c r="Q6" s="4">
        <v>0</v>
      </c>
      <c r="R6" s="4">
        <v>1000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>
        <v>2370</v>
      </c>
      <c r="AD6" s="10">
        <f t="shared" si="0"/>
        <v>6870</v>
      </c>
    </row>
    <row r="7" spans="1:30" x14ac:dyDescent="0.2">
      <c r="A7" s="1" t="s">
        <v>103</v>
      </c>
      <c r="B7" s="1" t="s">
        <v>88</v>
      </c>
      <c r="C7" s="1" t="s">
        <v>89</v>
      </c>
      <c r="D7" s="19" t="s">
        <v>90</v>
      </c>
      <c r="E7" s="20" t="s">
        <v>91</v>
      </c>
      <c r="F7" s="13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1500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10">
        <f t="shared" si="0"/>
        <v>1500</v>
      </c>
    </row>
    <row r="8" spans="1:30" ht="25.5" x14ac:dyDescent="0.2">
      <c r="A8" s="1" t="s">
        <v>102</v>
      </c>
      <c r="B8" s="1" t="s">
        <v>12</v>
      </c>
      <c r="C8" s="1" t="s">
        <v>114</v>
      </c>
      <c r="D8" s="21" t="s">
        <v>116</v>
      </c>
      <c r="E8" s="22" t="s">
        <v>115</v>
      </c>
      <c r="F8" s="13"/>
      <c r="G8" s="1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4">
        <v>0</v>
      </c>
      <c r="O8" s="4">
        <v>0</v>
      </c>
      <c r="P8" s="4">
        <v>0</v>
      </c>
      <c r="Q8" s="4">
        <v>1500</v>
      </c>
      <c r="R8" s="4">
        <v>1000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10">
        <f t="shared" si="0"/>
        <v>2500</v>
      </c>
    </row>
    <row r="9" spans="1:30" x14ac:dyDescent="0.2">
      <c r="A9" s="1" t="s">
        <v>105</v>
      </c>
      <c r="B9" s="1" t="s">
        <v>46</v>
      </c>
      <c r="C9" s="1" t="s">
        <v>34</v>
      </c>
      <c r="D9" s="19" t="s">
        <v>48</v>
      </c>
      <c r="E9" s="22" t="s">
        <v>47</v>
      </c>
      <c r="F9" s="2">
        <v>0</v>
      </c>
      <c r="G9" s="12">
        <v>0</v>
      </c>
      <c r="H9" s="2">
        <v>0</v>
      </c>
      <c r="I9" s="2">
        <v>0</v>
      </c>
      <c r="J9" s="2">
        <v>0</v>
      </c>
      <c r="K9" s="2">
        <v>0</v>
      </c>
      <c r="L9" s="2">
        <v>1000</v>
      </c>
      <c r="M9" s="2">
        <v>0</v>
      </c>
      <c r="N9" s="4"/>
      <c r="O9" s="4">
        <v>0</v>
      </c>
      <c r="P9" s="4">
        <v>0</v>
      </c>
      <c r="Q9" s="4">
        <v>0</v>
      </c>
      <c r="R9" s="4">
        <v>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10">
        <f t="shared" si="0"/>
        <v>1000</v>
      </c>
    </row>
    <row r="10" spans="1:30" ht="25.5" x14ac:dyDescent="0.2">
      <c r="A10" s="1" t="s">
        <v>102</v>
      </c>
      <c r="B10" s="1" t="s">
        <v>85</v>
      </c>
      <c r="C10" s="1" t="s">
        <v>86</v>
      </c>
      <c r="D10" s="19" t="s">
        <v>155</v>
      </c>
      <c r="E10" s="20" t="s">
        <v>87</v>
      </c>
      <c r="F10" s="4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1000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/>
      <c r="T10" s="4">
        <v>1000</v>
      </c>
      <c r="U10" s="4"/>
      <c r="V10" s="4">
        <v>1500</v>
      </c>
      <c r="W10" s="4">
        <v>1500</v>
      </c>
      <c r="X10" s="4">
        <v>1500</v>
      </c>
      <c r="Y10" s="4">
        <v>1500</v>
      </c>
      <c r="Z10" s="4"/>
      <c r="AA10" s="4"/>
      <c r="AB10" s="4"/>
      <c r="AC10" s="4"/>
      <c r="AD10" s="10">
        <f t="shared" si="0"/>
        <v>8000</v>
      </c>
    </row>
    <row r="11" spans="1:30" x14ac:dyDescent="0.2">
      <c r="A11" s="1" t="s">
        <v>105</v>
      </c>
      <c r="B11" s="1" t="s">
        <v>93</v>
      </c>
      <c r="C11" s="1" t="s">
        <v>93</v>
      </c>
      <c r="D11" s="19" t="s">
        <v>94</v>
      </c>
      <c r="E11" s="20" t="s">
        <v>57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4">
        <f>10900+500</f>
        <v>11400</v>
      </c>
      <c r="O11" s="4">
        <v>3000</v>
      </c>
      <c r="P11" s="4">
        <v>0</v>
      </c>
      <c r="Q11" s="4">
        <v>0</v>
      </c>
      <c r="R11" s="4">
        <v>0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10">
        <f t="shared" si="0"/>
        <v>14400</v>
      </c>
    </row>
    <row r="12" spans="1:30" x14ac:dyDescent="0.2">
      <c r="A12" s="1" t="s">
        <v>105</v>
      </c>
      <c r="B12" s="1" t="s">
        <v>93</v>
      </c>
      <c r="C12" s="1" t="s">
        <v>93</v>
      </c>
      <c r="D12" s="19" t="s">
        <v>138</v>
      </c>
      <c r="E12" s="20" t="s">
        <v>137</v>
      </c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4"/>
      <c r="S12" s="4"/>
      <c r="T12" s="4">
        <v>1500</v>
      </c>
      <c r="U12" s="4">
        <v>2000</v>
      </c>
      <c r="V12" s="4">
        <v>2000</v>
      </c>
      <c r="W12" s="4"/>
      <c r="X12" s="4"/>
      <c r="Y12" s="4"/>
      <c r="Z12" s="4">
        <v>800</v>
      </c>
      <c r="AA12" s="4"/>
      <c r="AB12" s="4">
        <v>2000</v>
      </c>
      <c r="AC12" s="4">
        <v>3500</v>
      </c>
      <c r="AD12" s="10">
        <f t="shared" si="0"/>
        <v>11800</v>
      </c>
    </row>
    <row r="13" spans="1:30" ht="25.5" x14ac:dyDescent="0.2">
      <c r="A13" s="1" t="s">
        <v>103</v>
      </c>
      <c r="B13" s="1" t="s">
        <v>10</v>
      </c>
      <c r="C13" s="1" t="s">
        <v>73</v>
      </c>
      <c r="D13" s="19" t="s">
        <v>65</v>
      </c>
      <c r="E13" s="20" t="s">
        <v>64</v>
      </c>
      <c r="F13" s="2">
        <v>7515</v>
      </c>
      <c r="G13" s="2">
        <v>1500</v>
      </c>
      <c r="H13" s="2">
        <v>2000</v>
      </c>
      <c r="I13" s="2">
        <v>1500</v>
      </c>
      <c r="J13" s="2">
        <v>1500</v>
      </c>
      <c r="K13" s="2">
        <v>1500</v>
      </c>
      <c r="L13" s="2">
        <v>1500</v>
      </c>
      <c r="M13" s="2">
        <v>0</v>
      </c>
      <c r="N13" s="4">
        <v>1000</v>
      </c>
      <c r="O13" s="4">
        <v>0</v>
      </c>
      <c r="P13" s="4">
        <v>0</v>
      </c>
      <c r="Q13" s="4">
        <v>0</v>
      </c>
      <c r="R13" s="4">
        <v>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0">
        <f t="shared" si="0"/>
        <v>18015</v>
      </c>
    </row>
    <row r="14" spans="1:30" x14ac:dyDescent="0.2">
      <c r="A14" s="1" t="s">
        <v>177</v>
      </c>
      <c r="B14" s="1" t="s">
        <v>31</v>
      </c>
      <c r="C14" s="1" t="s">
        <v>32</v>
      </c>
      <c r="D14" s="19" t="s">
        <v>2</v>
      </c>
      <c r="E14" s="20" t="s">
        <v>181</v>
      </c>
      <c r="F14" s="2">
        <v>1248</v>
      </c>
      <c r="G14" s="2">
        <v>250</v>
      </c>
      <c r="H14" s="2">
        <f>250+516</f>
        <v>766</v>
      </c>
      <c r="I14" s="2">
        <f>550+250+240+550</f>
        <v>1590</v>
      </c>
      <c r="J14" s="2">
        <v>700</v>
      </c>
      <c r="K14" s="2">
        <v>0</v>
      </c>
      <c r="L14" s="2">
        <f>500+400</f>
        <v>900</v>
      </c>
      <c r="M14" s="2">
        <f>500+1100</f>
        <v>1600</v>
      </c>
      <c r="N14" s="4">
        <v>1200</v>
      </c>
      <c r="O14" s="4">
        <v>0</v>
      </c>
      <c r="P14" s="4">
        <v>1000</v>
      </c>
      <c r="Q14" s="4">
        <f>+(100*6)+(100*6)+500</f>
        <v>1700</v>
      </c>
      <c r="R14" s="4">
        <v>0</v>
      </c>
      <c r="S14" s="4">
        <v>600</v>
      </c>
      <c r="T14" s="4"/>
      <c r="U14" s="4"/>
      <c r="V14" s="4">
        <v>1500</v>
      </c>
      <c r="W14" s="4"/>
      <c r="X14" s="4">
        <v>500</v>
      </c>
      <c r="Y14" s="4">
        <v>600</v>
      </c>
      <c r="Z14" s="4"/>
      <c r="AA14" s="4"/>
      <c r="AB14" s="4"/>
      <c r="AC14" s="4"/>
      <c r="AD14" s="10">
        <f t="shared" si="0"/>
        <v>14154</v>
      </c>
    </row>
    <row r="15" spans="1:30" x14ac:dyDescent="0.2">
      <c r="A15" s="1" t="s">
        <v>177</v>
      </c>
      <c r="B15" s="1" t="s">
        <v>31</v>
      </c>
      <c r="C15" s="1" t="s">
        <v>32</v>
      </c>
      <c r="D15" s="19" t="s">
        <v>108</v>
      </c>
      <c r="E15" s="20" t="s">
        <v>5</v>
      </c>
      <c r="F15" s="2">
        <v>0</v>
      </c>
      <c r="G15" s="2">
        <v>0</v>
      </c>
      <c r="H15" s="2">
        <f>350+650</f>
        <v>1000</v>
      </c>
      <c r="I15" s="2"/>
      <c r="J15" s="2">
        <v>0</v>
      </c>
      <c r="K15" s="2">
        <v>0</v>
      </c>
      <c r="L15" s="2">
        <v>0</v>
      </c>
      <c r="M15" s="2">
        <v>0</v>
      </c>
      <c r="N15" s="4">
        <v>0</v>
      </c>
      <c r="O15" s="4">
        <v>200</v>
      </c>
      <c r="P15" s="4">
        <v>0</v>
      </c>
      <c r="Q15" s="4">
        <v>200</v>
      </c>
      <c r="R15" s="4">
        <v>0</v>
      </c>
      <c r="S15" s="4">
        <f>500+500</f>
        <v>1000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10">
        <f t="shared" si="0"/>
        <v>2400</v>
      </c>
    </row>
    <row r="16" spans="1:30" ht="25.5" x14ac:dyDescent="0.2">
      <c r="A16" s="1" t="s">
        <v>177</v>
      </c>
      <c r="B16" s="1" t="s">
        <v>31</v>
      </c>
      <c r="C16" s="1" t="s">
        <v>51</v>
      </c>
      <c r="D16" s="19" t="s">
        <v>52</v>
      </c>
      <c r="E16" s="20" t="s">
        <v>29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500</v>
      </c>
      <c r="M16" s="2">
        <v>0</v>
      </c>
      <c r="N16" s="4">
        <v>0</v>
      </c>
      <c r="O16" s="4">
        <v>500</v>
      </c>
      <c r="P16" s="4">
        <v>0</v>
      </c>
      <c r="Q16" s="4">
        <v>0</v>
      </c>
      <c r="R16" s="4">
        <v>0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10">
        <f t="shared" si="0"/>
        <v>1000</v>
      </c>
    </row>
    <row r="17" spans="1:30" ht="25.5" x14ac:dyDescent="0.2">
      <c r="A17" s="1" t="s">
        <v>177</v>
      </c>
      <c r="B17" s="1" t="s">
        <v>31</v>
      </c>
      <c r="C17" s="1" t="s">
        <v>53</v>
      </c>
      <c r="D17" s="19" t="s">
        <v>55</v>
      </c>
      <c r="E17" s="20" t="s">
        <v>54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1500</v>
      </c>
      <c r="M17" s="2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10">
        <f t="shared" si="0"/>
        <v>1500</v>
      </c>
    </row>
    <row r="18" spans="1:30" ht="25.5" x14ac:dyDescent="0.2">
      <c r="A18" s="1" t="s">
        <v>177</v>
      </c>
      <c r="B18" s="1" t="s">
        <v>31</v>
      </c>
      <c r="C18" s="1"/>
      <c r="D18" s="28" t="s">
        <v>149</v>
      </c>
      <c r="E18" s="20"/>
      <c r="F18" s="2"/>
      <c r="G18" s="2"/>
      <c r="H18" s="2"/>
      <c r="I18" s="2"/>
      <c r="J18" s="2"/>
      <c r="K18" s="2"/>
      <c r="L18" s="2"/>
      <c r="M18" s="2"/>
      <c r="N18" s="4"/>
      <c r="O18" s="4"/>
      <c r="P18" s="4"/>
      <c r="Q18" s="4"/>
      <c r="R18" s="4"/>
      <c r="S18" s="4"/>
      <c r="T18" s="4">
        <v>1850</v>
      </c>
      <c r="U18" s="4">
        <v>1800</v>
      </c>
      <c r="V18" s="4">
        <v>1000</v>
      </c>
      <c r="W18" s="4">
        <f>1500+900</f>
        <v>2400</v>
      </c>
      <c r="X18" s="4"/>
      <c r="Y18" s="4">
        <v>2000</v>
      </c>
      <c r="Z18" s="4">
        <v>2000</v>
      </c>
      <c r="AA18" s="4"/>
      <c r="AB18" s="4"/>
      <c r="AC18" s="4"/>
      <c r="AD18" s="10">
        <f t="shared" si="0"/>
        <v>11050</v>
      </c>
    </row>
    <row r="19" spans="1:30" ht="25.5" x14ac:dyDescent="0.2">
      <c r="A19" s="1" t="s">
        <v>102</v>
      </c>
      <c r="B19" s="1" t="s">
        <v>15</v>
      </c>
      <c r="C19" s="1" t="s">
        <v>16</v>
      </c>
      <c r="D19" s="19" t="s">
        <v>136</v>
      </c>
      <c r="E19" s="20" t="s">
        <v>180</v>
      </c>
      <c r="F19" s="2">
        <v>0</v>
      </c>
      <c r="G19" s="2">
        <f>2300+1500</f>
        <v>3800</v>
      </c>
      <c r="H19" s="2">
        <v>3000</v>
      </c>
      <c r="I19" s="2">
        <f>1000+2000+6498.6</f>
        <v>9498.6</v>
      </c>
      <c r="J19" s="2">
        <v>2000</v>
      </c>
      <c r="K19" s="2">
        <v>1000</v>
      </c>
      <c r="L19" s="2">
        <f>2120+1000</f>
        <v>3120</v>
      </c>
      <c r="M19" s="2">
        <v>0</v>
      </c>
      <c r="N19" s="4">
        <v>1500</v>
      </c>
      <c r="O19" s="4">
        <v>3600</v>
      </c>
      <c r="P19" s="4">
        <v>3000</v>
      </c>
      <c r="Q19" s="4">
        <v>0</v>
      </c>
      <c r="R19" s="4">
        <v>4000</v>
      </c>
      <c r="S19" s="4">
        <v>2000</v>
      </c>
      <c r="T19" s="4">
        <v>2277.5300000000002</v>
      </c>
      <c r="U19" s="4">
        <v>2000</v>
      </c>
      <c r="V19" s="4">
        <v>3000</v>
      </c>
      <c r="W19" s="4">
        <v>1000</v>
      </c>
      <c r="X19" s="4">
        <v>3000</v>
      </c>
      <c r="Y19" s="4">
        <v>3600</v>
      </c>
      <c r="Z19" s="4">
        <v>1000</v>
      </c>
      <c r="AA19" s="4">
        <v>1000</v>
      </c>
      <c r="AB19" s="4">
        <v>3500</v>
      </c>
      <c r="AC19" s="4">
        <v>2000</v>
      </c>
      <c r="AD19" s="10">
        <f t="shared" si="0"/>
        <v>58896.13</v>
      </c>
    </row>
    <row r="20" spans="1:30" x14ac:dyDescent="0.2">
      <c r="A20" s="1" t="s">
        <v>102</v>
      </c>
      <c r="B20" s="1" t="s">
        <v>15</v>
      </c>
      <c r="C20" s="1" t="s">
        <v>17</v>
      </c>
      <c r="D20" s="19" t="s">
        <v>18</v>
      </c>
      <c r="E20" s="20" t="s">
        <v>19</v>
      </c>
      <c r="F20" s="2">
        <v>0</v>
      </c>
      <c r="G20" s="2">
        <v>1000</v>
      </c>
      <c r="H20" s="2">
        <v>0</v>
      </c>
      <c r="I20" s="2"/>
      <c r="J20" s="2">
        <v>0</v>
      </c>
      <c r="K20" s="2">
        <v>0</v>
      </c>
      <c r="L20" s="2">
        <v>0</v>
      </c>
      <c r="M20" s="2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10">
        <f t="shared" si="0"/>
        <v>1000</v>
      </c>
    </row>
    <row r="21" spans="1:30" ht="25.5" x14ac:dyDescent="0.2">
      <c r="A21" s="1" t="s">
        <v>102</v>
      </c>
      <c r="B21" s="1" t="s">
        <v>21</v>
      </c>
      <c r="C21" s="1" t="s">
        <v>76</v>
      </c>
      <c r="D21" s="19" t="s">
        <v>77</v>
      </c>
      <c r="E21" s="20" t="s">
        <v>83</v>
      </c>
      <c r="F21" s="2">
        <v>0</v>
      </c>
      <c r="G21" s="2">
        <v>1000</v>
      </c>
      <c r="H21" s="2">
        <v>0</v>
      </c>
      <c r="I21" s="2"/>
      <c r="J21" s="2">
        <v>0</v>
      </c>
      <c r="K21" s="2">
        <v>0</v>
      </c>
      <c r="L21" s="2">
        <v>0</v>
      </c>
      <c r="M21" s="2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10">
        <f t="shared" si="0"/>
        <v>1000</v>
      </c>
    </row>
    <row r="22" spans="1:30" ht="38.25" x14ac:dyDescent="0.2">
      <c r="A22" s="1" t="s">
        <v>103</v>
      </c>
      <c r="B22" s="1" t="s">
        <v>195</v>
      </c>
      <c r="C22" s="1" t="s">
        <v>71</v>
      </c>
      <c r="D22" s="19" t="s">
        <v>72</v>
      </c>
      <c r="E22" s="20" t="s">
        <v>196</v>
      </c>
      <c r="F22" s="2">
        <v>1000</v>
      </c>
      <c r="G22" s="2">
        <v>0</v>
      </c>
      <c r="H22" s="2">
        <v>500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/>
      <c r="T22" s="4"/>
      <c r="U22" s="4"/>
      <c r="V22" s="4"/>
      <c r="W22" s="4"/>
      <c r="X22" s="4"/>
      <c r="Y22" s="4"/>
      <c r="Z22" s="4"/>
      <c r="AA22" s="4"/>
      <c r="AB22" s="4">
        <v>1000</v>
      </c>
      <c r="AC22" s="4"/>
      <c r="AD22" s="10">
        <f t="shared" si="0"/>
        <v>2500</v>
      </c>
    </row>
    <row r="23" spans="1:30" ht="38.25" x14ac:dyDescent="0.2">
      <c r="A23" s="1" t="s">
        <v>104</v>
      </c>
      <c r="B23" s="1" t="s">
        <v>109</v>
      </c>
      <c r="C23" s="1" t="s">
        <v>110</v>
      </c>
      <c r="D23" s="19" t="s">
        <v>111</v>
      </c>
      <c r="E23" s="20" t="s">
        <v>112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4">
        <v>0</v>
      </c>
      <c r="O23" s="4">
        <v>0</v>
      </c>
      <c r="P23" s="4">
        <v>500</v>
      </c>
      <c r="Q23" s="4">
        <v>0</v>
      </c>
      <c r="R23" s="4">
        <v>0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10">
        <f t="shared" si="0"/>
        <v>500</v>
      </c>
    </row>
    <row r="24" spans="1:30" ht="25.5" x14ac:dyDescent="0.2">
      <c r="A24" s="1" t="s">
        <v>177</v>
      </c>
      <c r="B24" s="1" t="s">
        <v>26</v>
      </c>
      <c r="C24" s="1" t="s">
        <v>27</v>
      </c>
      <c r="D24" s="19" t="s">
        <v>28</v>
      </c>
      <c r="E24" s="20" t="s">
        <v>29</v>
      </c>
      <c r="F24" s="2">
        <v>0</v>
      </c>
      <c r="G24" s="2">
        <v>0</v>
      </c>
      <c r="H24" s="2">
        <v>1500</v>
      </c>
      <c r="I24" s="2">
        <v>1000</v>
      </c>
      <c r="J24" s="2">
        <v>1250</v>
      </c>
      <c r="K24" s="2">
        <v>1000</v>
      </c>
      <c r="L24" s="2">
        <v>0</v>
      </c>
      <c r="M24" s="2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10">
        <f t="shared" si="0"/>
        <v>4750</v>
      </c>
    </row>
    <row r="25" spans="1:30" ht="25.5" x14ac:dyDescent="0.2">
      <c r="A25" s="1" t="s">
        <v>105</v>
      </c>
      <c r="B25" s="1" t="s">
        <v>43</v>
      </c>
      <c r="C25" s="1" t="s">
        <v>44</v>
      </c>
      <c r="D25" s="19" t="s">
        <v>62</v>
      </c>
      <c r="E25" s="20" t="s">
        <v>63</v>
      </c>
      <c r="F25" s="2">
        <v>0</v>
      </c>
      <c r="G25" s="2">
        <v>0</v>
      </c>
      <c r="H25" s="2">
        <v>0</v>
      </c>
      <c r="I25" s="2">
        <v>999.68</v>
      </c>
      <c r="J25" s="2">
        <f>10000+3500+3400</f>
        <v>16900</v>
      </c>
      <c r="K25" s="5">
        <v>3000</v>
      </c>
      <c r="L25" s="2">
        <v>0</v>
      </c>
      <c r="M25" s="2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10">
        <f t="shared" si="0"/>
        <v>20899.68</v>
      </c>
    </row>
    <row r="26" spans="1:30" ht="25.5" x14ac:dyDescent="0.2">
      <c r="A26" s="1" t="s">
        <v>105</v>
      </c>
      <c r="B26" s="1" t="s">
        <v>43</v>
      </c>
      <c r="C26" s="1" t="s">
        <v>44</v>
      </c>
      <c r="D26" s="19" t="s">
        <v>45</v>
      </c>
      <c r="E26" s="20" t="s">
        <v>63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2016</v>
      </c>
      <c r="M26" s="2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10">
        <f t="shared" si="0"/>
        <v>2016</v>
      </c>
    </row>
    <row r="27" spans="1:30" ht="25.5" x14ac:dyDescent="0.2">
      <c r="A27" s="1" t="s">
        <v>105</v>
      </c>
      <c r="B27" s="1" t="s">
        <v>43</v>
      </c>
      <c r="C27" s="1" t="s">
        <v>56</v>
      </c>
      <c r="D27" s="19" t="s">
        <v>213</v>
      </c>
      <c r="E27" s="20" t="s">
        <v>57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1500</v>
      </c>
      <c r="M27" s="2">
        <v>4000</v>
      </c>
      <c r="N27" s="4">
        <v>0</v>
      </c>
      <c r="O27" s="4">
        <v>0</v>
      </c>
      <c r="P27" s="4">
        <v>0</v>
      </c>
      <c r="Q27" s="4">
        <v>1500</v>
      </c>
      <c r="R27" s="4">
        <v>500</v>
      </c>
      <c r="S27" s="4">
        <v>2000</v>
      </c>
      <c r="T27" s="4">
        <v>1000</v>
      </c>
      <c r="U27" s="4">
        <v>1000</v>
      </c>
      <c r="V27" s="4"/>
      <c r="W27" s="4">
        <v>1000</v>
      </c>
      <c r="X27" s="4">
        <v>1500</v>
      </c>
      <c r="Y27" s="4"/>
      <c r="Z27" s="4"/>
      <c r="AA27" s="4"/>
      <c r="AB27" s="4">
        <v>1000</v>
      </c>
      <c r="AC27" s="4">
        <v>1500</v>
      </c>
      <c r="AD27" s="10">
        <f t="shared" si="0"/>
        <v>16500</v>
      </c>
    </row>
    <row r="28" spans="1:30" x14ac:dyDescent="0.2">
      <c r="A28" s="1" t="s">
        <v>102</v>
      </c>
      <c r="B28" s="1" t="s">
        <v>12</v>
      </c>
      <c r="C28" s="1" t="s">
        <v>61</v>
      </c>
      <c r="D28" s="19" t="s">
        <v>68</v>
      </c>
      <c r="E28" s="20" t="s">
        <v>1</v>
      </c>
      <c r="F28" s="2">
        <f>1000+2000</f>
        <v>3000</v>
      </c>
      <c r="G28" s="2">
        <v>0</v>
      </c>
      <c r="H28" s="2">
        <v>2000</v>
      </c>
      <c r="I28" s="5">
        <v>1200</v>
      </c>
      <c r="J28" s="2">
        <v>0</v>
      </c>
      <c r="K28" s="2">
        <v>1000</v>
      </c>
      <c r="L28" s="2">
        <v>0</v>
      </c>
      <c r="M28" s="2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10">
        <f t="shared" si="0"/>
        <v>7200</v>
      </c>
    </row>
    <row r="29" spans="1:30" ht="25.5" x14ac:dyDescent="0.2">
      <c r="A29" s="1" t="s">
        <v>102</v>
      </c>
      <c r="B29" s="1" t="s">
        <v>12</v>
      </c>
      <c r="C29" s="1" t="s">
        <v>3</v>
      </c>
      <c r="D29" s="19" t="s">
        <v>154</v>
      </c>
      <c r="E29" s="20" t="s">
        <v>153</v>
      </c>
      <c r="F29" s="2">
        <v>650</v>
      </c>
      <c r="G29" s="2">
        <v>0</v>
      </c>
      <c r="H29" s="2">
        <v>0</v>
      </c>
      <c r="I29" s="2"/>
      <c r="J29" s="2">
        <v>0</v>
      </c>
      <c r="K29" s="2">
        <v>0</v>
      </c>
      <c r="L29" s="2">
        <v>0</v>
      </c>
      <c r="M29" s="2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/>
      <c r="T29" s="4"/>
      <c r="U29" s="4">
        <v>1500</v>
      </c>
      <c r="V29" s="4">
        <v>1500</v>
      </c>
      <c r="W29" s="4">
        <v>3500</v>
      </c>
      <c r="X29" s="4">
        <v>3500</v>
      </c>
      <c r="Y29" s="4">
        <v>2000</v>
      </c>
      <c r="Z29" s="4">
        <v>3014.51</v>
      </c>
      <c r="AA29" s="4">
        <v>3000</v>
      </c>
      <c r="AB29" s="4"/>
      <c r="AC29" s="4"/>
      <c r="AD29" s="10">
        <f t="shared" si="0"/>
        <v>18664.510000000002</v>
      </c>
    </row>
    <row r="30" spans="1:30" ht="25.5" x14ac:dyDescent="0.2">
      <c r="A30" s="1" t="s">
        <v>102</v>
      </c>
      <c r="B30" s="1" t="s">
        <v>12</v>
      </c>
      <c r="C30" s="1" t="s">
        <v>41</v>
      </c>
      <c r="D30" s="19" t="s">
        <v>42</v>
      </c>
      <c r="E30" s="20" t="s">
        <v>92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1000</v>
      </c>
      <c r="L30" s="2">
        <v>0</v>
      </c>
      <c r="M30" s="2">
        <v>0</v>
      </c>
      <c r="N30" s="4">
        <v>1000</v>
      </c>
      <c r="O30" s="4">
        <v>0</v>
      </c>
      <c r="P30" s="4">
        <v>0</v>
      </c>
      <c r="Q30" s="4">
        <v>0</v>
      </c>
      <c r="R30" s="4">
        <v>0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10">
        <f t="shared" si="0"/>
        <v>2000</v>
      </c>
    </row>
    <row r="31" spans="1:30" x14ac:dyDescent="0.2">
      <c r="A31" s="1" t="s">
        <v>102</v>
      </c>
      <c r="B31" s="14" t="s">
        <v>12</v>
      </c>
      <c r="C31" s="1" t="s">
        <v>95</v>
      </c>
      <c r="D31" s="20" t="s">
        <v>96</v>
      </c>
      <c r="E31" s="20" t="s">
        <v>97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1000</v>
      </c>
      <c r="O31" s="4">
        <v>0</v>
      </c>
      <c r="P31" s="4">
        <v>0</v>
      </c>
      <c r="Q31" s="4">
        <v>1000</v>
      </c>
      <c r="R31" s="4">
        <v>0</v>
      </c>
      <c r="S31" s="4"/>
      <c r="T31" s="4"/>
      <c r="U31" s="4">
        <v>1500</v>
      </c>
      <c r="V31" s="4"/>
      <c r="W31" s="4"/>
      <c r="X31" s="4"/>
      <c r="Y31" s="4"/>
      <c r="Z31" s="4"/>
      <c r="AA31" s="4"/>
      <c r="AB31" s="4"/>
      <c r="AC31" s="4"/>
      <c r="AD31" s="10">
        <f t="shared" si="0"/>
        <v>3500</v>
      </c>
    </row>
    <row r="32" spans="1:30" x14ac:dyDescent="0.2">
      <c r="A32" s="1" t="s">
        <v>102</v>
      </c>
      <c r="B32" s="1" t="s">
        <v>12</v>
      </c>
      <c r="C32" s="14" t="s">
        <v>139</v>
      </c>
      <c r="D32" s="23" t="s">
        <v>140</v>
      </c>
      <c r="E32" s="23" t="s">
        <v>141</v>
      </c>
      <c r="F32" s="13"/>
      <c r="G32" s="13"/>
      <c r="H32" s="13"/>
      <c r="I32" s="13"/>
      <c r="J32" s="13"/>
      <c r="K32" s="13"/>
      <c r="L32" s="13"/>
      <c r="M32" s="13"/>
      <c r="N32" s="13"/>
      <c r="O32" s="2"/>
      <c r="P32" s="2"/>
      <c r="Q32" s="2"/>
      <c r="R32" s="2"/>
      <c r="S32" s="2"/>
      <c r="T32" s="2">
        <v>1500</v>
      </c>
      <c r="U32" s="4"/>
      <c r="V32" s="4"/>
      <c r="W32" s="4"/>
      <c r="X32" s="4"/>
      <c r="Y32" s="4"/>
      <c r="Z32" s="4"/>
      <c r="AA32" s="4"/>
      <c r="AB32" s="4"/>
      <c r="AC32" s="4"/>
      <c r="AD32" s="10">
        <f t="shared" si="0"/>
        <v>1500</v>
      </c>
    </row>
    <row r="33" spans="1:30" x14ac:dyDescent="0.2">
      <c r="A33" s="1" t="s">
        <v>102</v>
      </c>
      <c r="B33" s="11" t="s">
        <v>119</v>
      </c>
      <c r="C33" s="14" t="s">
        <v>119</v>
      </c>
      <c r="D33" s="23" t="s">
        <v>120</v>
      </c>
      <c r="E33" s="23" t="s">
        <v>121</v>
      </c>
      <c r="F33" s="13"/>
      <c r="G33" s="13"/>
      <c r="H33" s="13"/>
      <c r="I33" s="13"/>
      <c r="J33" s="13"/>
      <c r="K33" s="13"/>
      <c r="L33" s="13"/>
      <c r="M33" s="13"/>
      <c r="N33" s="13">
        <v>0</v>
      </c>
      <c r="O33" s="2">
        <v>0</v>
      </c>
      <c r="P33" s="2">
        <v>0</v>
      </c>
      <c r="Q33" s="2">
        <v>0</v>
      </c>
      <c r="R33" s="2">
        <v>500</v>
      </c>
      <c r="S33" s="2"/>
      <c r="T33" s="2"/>
      <c r="U33" s="4"/>
      <c r="V33" s="4"/>
      <c r="W33" s="4"/>
      <c r="X33" s="4"/>
      <c r="Y33" s="4"/>
      <c r="Z33" s="4"/>
      <c r="AA33" s="4"/>
      <c r="AB33" s="4"/>
      <c r="AC33" s="4"/>
      <c r="AD33" s="10">
        <f t="shared" si="0"/>
        <v>500</v>
      </c>
    </row>
    <row r="34" spans="1:30" ht="25.5" x14ac:dyDescent="0.2">
      <c r="A34" s="1" t="s">
        <v>177</v>
      </c>
      <c r="B34" s="1" t="s">
        <v>22</v>
      </c>
      <c r="C34" s="1" t="s">
        <v>23</v>
      </c>
      <c r="D34" s="20" t="s">
        <v>24</v>
      </c>
      <c r="E34" s="20" t="s">
        <v>25</v>
      </c>
      <c r="F34" s="2">
        <v>0</v>
      </c>
      <c r="G34" s="2">
        <v>1000</v>
      </c>
      <c r="H34" s="2">
        <v>0</v>
      </c>
      <c r="I34" s="2"/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/>
      <c r="T34" s="2"/>
      <c r="U34" s="4"/>
      <c r="V34" s="4"/>
      <c r="W34" s="4"/>
      <c r="X34" s="4"/>
      <c r="Y34" s="4">
        <v>1500</v>
      </c>
      <c r="Z34" s="4">
        <v>1500</v>
      </c>
      <c r="AA34" s="4"/>
      <c r="AB34" s="4"/>
      <c r="AC34" s="4">
        <v>1000</v>
      </c>
      <c r="AD34" s="10">
        <f t="shared" si="0"/>
        <v>5000</v>
      </c>
    </row>
    <row r="35" spans="1:30" ht="38.25" x14ac:dyDescent="0.2">
      <c r="A35" s="1" t="s">
        <v>177</v>
      </c>
      <c r="B35" s="1" t="s">
        <v>22</v>
      </c>
      <c r="C35" s="1" t="s">
        <v>117</v>
      </c>
      <c r="D35" s="20" t="s">
        <v>118</v>
      </c>
      <c r="E35" s="20" t="s">
        <v>101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4">
        <v>2000</v>
      </c>
      <c r="P35" s="4">
        <v>1000</v>
      </c>
      <c r="Q35" s="4">
        <v>1000</v>
      </c>
      <c r="R35" s="4">
        <v>1500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10">
        <f t="shared" si="0"/>
        <v>5500</v>
      </c>
    </row>
    <row r="36" spans="1:30" x14ac:dyDescent="0.2">
      <c r="A36" s="1" t="s">
        <v>102</v>
      </c>
      <c r="B36" s="1" t="s">
        <v>9</v>
      </c>
      <c r="C36" s="1" t="s">
        <v>69</v>
      </c>
      <c r="D36" s="20" t="s">
        <v>70</v>
      </c>
      <c r="E36" s="20" t="s">
        <v>1</v>
      </c>
      <c r="F36" s="2">
        <f>2600</f>
        <v>2600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4">
        <v>0</v>
      </c>
      <c r="P36" s="4">
        <v>0</v>
      </c>
      <c r="Q36" s="4">
        <v>0</v>
      </c>
      <c r="R36" s="4">
        <v>0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10">
        <f t="shared" si="0"/>
        <v>2600</v>
      </c>
    </row>
    <row r="37" spans="1:30" ht="25.5" x14ac:dyDescent="0.2">
      <c r="A37" s="1" t="s">
        <v>102</v>
      </c>
      <c r="B37" s="1" t="s">
        <v>9</v>
      </c>
      <c r="C37" s="1" t="s">
        <v>49</v>
      </c>
      <c r="D37" s="20" t="s">
        <v>50</v>
      </c>
      <c r="E37" s="20" t="s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1000</v>
      </c>
      <c r="M37" s="2">
        <v>1200</v>
      </c>
      <c r="N37" s="2">
        <v>0</v>
      </c>
      <c r="O37" s="4">
        <v>0</v>
      </c>
      <c r="P37" s="4">
        <v>0</v>
      </c>
      <c r="Q37" s="4">
        <v>0</v>
      </c>
      <c r="R37" s="4">
        <v>3000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10">
        <f t="shared" si="0"/>
        <v>5200</v>
      </c>
    </row>
    <row r="38" spans="1:30" x14ac:dyDescent="0.2">
      <c r="A38" s="1" t="s">
        <v>102</v>
      </c>
      <c r="B38" s="1" t="s">
        <v>9</v>
      </c>
      <c r="C38" s="16" t="s">
        <v>98</v>
      </c>
      <c r="D38" s="20" t="s">
        <v>99</v>
      </c>
      <c r="E38" s="20" t="s">
        <v>100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1000</v>
      </c>
      <c r="O38" s="4">
        <v>0</v>
      </c>
      <c r="P38" s="4">
        <v>0</v>
      </c>
      <c r="Q38" s="4">
        <v>0</v>
      </c>
      <c r="R38" s="4">
        <v>0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10">
        <f t="shared" si="0"/>
        <v>1000</v>
      </c>
    </row>
    <row r="39" spans="1:30" x14ac:dyDescent="0.2">
      <c r="A39" s="1" t="s">
        <v>103</v>
      </c>
      <c r="B39" s="1" t="s">
        <v>33</v>
      </c>
      <c r="C39" s="16" t="s">
        <v>34</v>
      </c>
      <c r="D39" s="20" t="s">
        <v>35</v>
      </c>
      <c r="E39" s="20" t="s">
        <v>14</v>
      </c>
      <c r="F39" s="2">
        <v>0</v>
      </c>
      <c r="G39" s="2">
        <v>0</v>
      </c>
      <c r="H39" s="2">
        <v>0</v>
      </c>
      <c r="I39" s="2">
        <v>2000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4">
        <v>0</v>
      </c>
      <c r="P39" s="4">
        <v>0</v>
      </c>
      <c r="Q39" s="4">
        <v>0</v>
      </c>
      <c r="R39" s="4">
        <v>0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10">
        <f t="shared" si="0"/>
        <v>2000</v>
      </c>
    </row>
    <row r="40" spans="1:30" ht="25.5" x14ac:dyDescent="0.2">
      <c r="A40" s="1" t="s">
        <v>102</v>
      </c>
      <c r="B40" s="1" t="s">
        <v>13</v>
      </c>
      <c r="C40" s="16" t="s">
        <v>34</v>
      </c>
      <c r="D40" s="20" t="s">
        <v>74</v>
      </c>
      <c r="E40" s="20" t="s">
        <v>75</v>
      </c>
      <c r="F40" s="2">
        <v>1000</v>
      </c>
      <c r="G40" s="5">
        <v>1500</v>
      </c>
      <c r="H40" s="2">
        <v>0</v>
      </c>
      <c r="I40" s="5">
        <v>1800</v>
      </c>
      <c r="J40" s="2">
        <v>0</v>
      </c>
      <c r="K40" s="5">
        <v>1000</v>
      </c>
      <c r="L40" s="2">
        <v>0</v>
      </c>
      <c r="M40" s="2">
        <v>0</v>
      </c>
      <c r="N40" s="2">
        <v>0</v>
      </c>
      <c r="O40" s="4">
        <v>0</v>
      </c>
      <c r="P40" s="4">
        <v>0</v>
      </c>
      <c r="Q40" s="4">
        <v>0</v>
      </c>
      <c r="R40" s="4">
        <v>0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10">
        <f t="shared" si="0"/>
        <v>5300</v>
      </c>
    </row>
    <row r="41" spans="1:30" x14ac:dyDescent="0.2">
      <c r="A41" s="1" t="s">
        <v>102</v>
      </c>
      <c r="B41" s="1" t="s">
        <v>36</v>
      </c>
      <c r="C41" s="1" t="s">
        <v>78</v>
      </c>
      <c r="D41" s="20" t="s">
        <v>79</v>
      </c>
      <c r="E41" s="20" t="s">
        <v>19</v>
      </c>
      <c r="F41" s="2">
        <v>0</v>
      </c>
      <c r="G41" s="2">
        <v>0</v>
      </c>
      <c r="H41" s="2">
        <v>0</v>
      </c>
      <c r="I41" s="2">
        <v>650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10">
        <f t="shared" si="0"/>
        <v>650</v>
      </c>
    </row>
    <row r="42" spans="1:30" x14ac:dyDescent="0.2">
      <c r="A42" s="1" t="s">
        <v>102</v>
      </c>
      <c r="B42" s="1" t="s">
        <v>36</v>
      </c>
      <c r="C42" s="1" t="s">
        <v>126</v>
      </c>
      <c r="D42" s="20" t="s">
        <v>127</v>
      </c>
      <c r="E42" s="20" t="s">
        <v>128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1000</v>
      </c>
      <c r="S42" s="4"/>
      <c r="T42" s="4"/>
      <c r="U42" s="4">
        <v>1500</v>
      </c>
      <c r="V42" s="4"/>
      <c r="W42" s="4"/>
      <c r="X42" s="4"/>
      <c r="Y42" s="4"/>
      <c r="Z42" s="4"/>
      <c r="AA42" s="4"/>
      <c r="AB42" s="4"/>
      <c r="AC42" s="4"/>
      <c r="AD42" s="10">
        <f t="shared" si="0"/>
        <v>2500</v>
      </c>
    </row>
    <row r="43" spans="1:30" ht="25.5" x14ac:dyDescent="0.2">
      <c r="A43" s="1" t="s">
        <v>102</v>
      </c>
      <c r="B43" s="14" t="s">
        <v>122</v>
      </c>
      <c r="C43" s="14" t="s">
        <v>123</v>
      </c>
      <c r="D43" s="23" t="s">
        <v>124</v>
      </c>
      <c r="E43" s="23" t="s">
        <v>125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2300</v>
      </c>
      <c r="S43" s="15"/>
      <c r="T43" s="15">
        <v>1000</v>
      </c>
      <c r="U43" s="15"/>
      <c r="V43" s="15"/>
      <c r="W43" s="15"/>
      <c r="X43" s="15"/>
      <c r="Y43" s="15"/>
      <c r="Z43" s="15"/>
      <c r="AA43" s="15"/>
      <c r="AB43" s="15"/>
      <c r="AC43" s="15"/>
      <c r="AD43" s="10">
        <f t="shared" si="0"/>
        <v>3300</v>
      </c>
    </row>
    <row r="44" spans="1:30" x14ac:dyDescent="0.2">
      <c r="A44" s="1" t="s">
        <v>103</v>
      </c>
      <c r="B44" s="1" t="s">
        <v>134</v>
      </c>
      <c r="C44" s="1" t="s">
        <v>34</v>
      </c>
      <c r="D44" s="20" t="s">
        <v>135</v>
      </c>
      <c r="E44" s="20" t="s">
        <v>132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>
        <f>500+500</f>
        <v>1000</v>
      </c>
      <c r="T44" s="2">
        <v>2000</v>
      </c>
      <c r="U44" s="4"/>
      <c r="V44" s="4"/>
      <c r="W44" s="4"/>
      <c r="X44" s="4"/>
      <c r="Y44" s="4"/>
      <c r="Z44" s="4"/>
      <c r="AA44" s="4"/>
      <c r="AB44" s="4"/>
      <c r="AC44" s="4"/>
      <c r="AD44" s="10">
        <f t="shared" si="0"/>
        <v>3000</v>
      </c>
    </row>
    <row r="45" spans="1:30" ht="38.25" x14ac:dyDescent="0.2">
      <c r="A45" s="1" t="s">
        <v>102</v>
      </c>
      <c r="B45" s="1" t="s">
        <v>133</v>
      </c>
      <c r="C45" s="1"/>
      <c r="D45" s="20" t="s">
        <v>156</v>
      </c>
      <c r="E45" s="20" t="s">
        <v>157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>
        <v>1500</v>
      </c>
      <c r="T45" s="2"/>
      <c r="U45" s="4"/>
      <c r="V45" s="4">
        <v>1000</v>
      </c>
      <c r="W45" s="4"/>
      <c r="X45" s="4"/>
      <c r="Y45" s="4"/>
      <c r="Z45" s="4"/>
      <c r="AA45" s="4"/>
      <c r="AB45" s="4"/>
      <c r="AC45" s="4"/>
      <c r="AD45" s="10">
        <f t="shared" si="0"/>
        <v>2500</v>
      </c>
    </row>
    <row r="46" spans="1:30" x14ac:dyDescent="0.2">
      <c r="A46" s="1" t="s">
        <v>104</v>
      </c>
      <c r="B46" s="14" t="s">
        <v>129</v>
      </c>
      <c r="C46" s="14" t="s">
        <v>131</v>
      </c>
      <c r="D46" s="23" t="s">
        <v>158</v>
      </c>
      <c r="E46" s="23" t="s">
        <v>130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>
        <v>1500</v>
      </c>
      <c r="T46" s="13"/>
      <c r="U46" s="15"/>
      <c r="V46" s="15">
        <v>1500</v>
      </c>
      <c r="W46" s="15"/>
      <c r="X46" s="15"/>
      <c r="Y46" s="15"/>
      <c r="Z46" s="15"/>
      <c r="AA46" s="15"/>
      <c r="AB46" s="15"/>
      <c r="AC46" s="15"/>
      <c r="AD46" s="10">
        <f t="shared" si="0"/>
        <v>3000</v>
      </c>
    </row>
    <row r="47" spans="1:30" ht="25.5" x14ac:dyDescent="0.2">
      <c r="A47" s="1" t="s">
        <v>105</v>
      </c>
      <c r="B47" s="24" t="s">
        <v>46</v>
      </c>
      <c r="C47" s="24" t="s">
        <v>142</v>
      </c>
      <c r="D47" s="25" t="s">
        <v>143</v>
      </c>
      <c r="E47" s="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>
        <v>1000</v>
      </c>
      <c r="V47" s="4"/>
      <c r="W47" s="4"/>
      <c r="X47" s="4"/>
      <c r="Y47" s="4"/>
      <c r="Z47" s="4"/>
      <c r="AA47" s="4"/>
      <c r="AB47" s="4"/>
      <c r="AC47" s="4"/>
      <c r="AD47" s="10">
        <f t="shared" si="0"/>
        <v>1000</v>
      </c>
    </row>
    <row r="48" spans="1:30" ht="25.5" x14ac:dyDescent="0.2">
      <c r="A48" s="1" t="s">
        <v>102</v>
      </c>
      <c r="B48" s="26" t="s">
        <v>144</v>
      </c>
      <c r="C48" s="26" t="s">
        <v>145</v>
      </c>
      <c r="D48" s="27" t="s">
        <v>146</v>
      </c>
      <c r="E48" s="18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2">
        <v>1000</v>
      </c>
      <c r="V48" s="4"/>
      <c r="W48" s="4">
        <v>1000</v>
      </c>
      <c r="X48" s="4"/>
      <c r="Y48" s="4"/>
      <c r="Z48" s="4"/>
      <c r="AA48" s="4"/>
      <c r="AB48" s="4"/>
      <c r="AC48" s="4"/>
      <c r="AD48" s="10">
        <f t="shared" si="0"/>
        <v>2000</v>
      </c>
    </row>
    <row r="49" spans="1:30" ht="25.5" x14ac:dyDescent="0.2">
      <c r="A49" s="1" t="s">
        <v>102</v>
      </c>
      <c r="B49" s="26" t="s">
        <v>15</v>
      </c>
      <c r="C49" s="26" t="s">
        <v>147</v>
      </c>
      <c r="D49" s="27" t="s">
        <v>148</v>
      </c>
      <c r="E49" s="18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2">
        <v>1000</v>
      </c>
      <c r="V49" s="4"/>
      <c r="W49" s="4"/>
      <c r="X49" s="4"/>
      <c r="Y49" s="4"/>
      <c r="Z49" s="4"/>
      <c r="AA49" s="4"/>
      <c r="AB49" s="4"/>
      <c r="AC49" s="4"/>
      <c r="AD49" s="10">
        <f t="shared" si="0"/>
        <v>1000</v>
      </c>
    </row>
    <row r="50" spans="1:30" x14ac:dyDescent="0.2">
      <c r="A50" s="1" t="s">
        <v>105</v>
      </c>
      <c r="B50" s="26" t="s">
        <v>159</v>
      </c>
      <c r="C50" s="26"/>
      <c r="D50" s="27" t="s">
        <v>160</v>
      </c>
      <c r="E50" s="18" t="s">
        <v>161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2"/>
      <c r="V50" s="4">
        <v>1500</v>
      </c>
      <c r="W50" s="4"/>
      <c r="X50" s="4"/>
      <c r="Y50" s="4"/>
      <c r="Z50" s="4"/>
      <c r="AA50" s="4"/>
      <c r="AB50" s="4"/>
      <c r="AC50" s="4"/>
      <c r="AD50" s="10">
        <f t="shared" si="0"/>
        <v>1500</v>
      </c>
    </row>
    <row r="51" spans="1:30" x14ac:dyDescent="0.2">
      <c r="A51" s="1" t="s">
        <v>102</v>
      </c>
      <c r="B51" s="34" t="s">
        <v>162</v>
      </c>
      <c r="C51" s="24"/>
      <c r="D51" s="35" t="s">
        <v>163</v>
      </c>
      <c r="E51" s="20" t="s">
        <v>25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>
        <v>1500</v>
      </c>
      <c r="X51" s="2"/>
      <c r="Y51" s="4"/>
      <c r="Z51" s="4"/>
      <c r="AA51" s="4"/>
      <c r="AB51" s="4"/>
      <c r="AC51" s="4"/>
      <c r="AD51" s="10">
        <f t="shared" si="0"/>
        <v>1500</v>
      </c>
    </row>
    <row r="52" spans="1:30" x14ac:dyDescent="0.2">
      <c r="A52" s="1" t="s">
        <v>102</v>
      </c>
      <c r="B52" s="34" t="s">
        <v>164</v>
      </c>
      <c r="C52" s="34" t="s">
        <v>185</v>
      </c>
      <c r="D52" s="35" t="s">
        <v>184</v>
      </c>
      <c r="E52" s="35" t="s">
        <v>165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>
        <v>1500</v>
      </c>
      <c r="X52" s="2"/>
      <c r="Y52" s="4"/>
      <c r="Z52" s="4">
        <v>2000</v>
      </c>
      <c r="AA52" s="4"/>
      <c r="AB52" s="4"/>
      <c r="AC52" s="4"/>
      <c r="AD52" s="10">
        <f t="shared" si="0"/>
        <v>3500</v>
      </c>
    </row>
    <row r="53" spans="1:30" x14ac:dyDescent="0.2">
      <c r="A53" s="1" t="s">
        <v>102</v>
      </c>
      <c r="B53" s="1" t="s">
        <v>12</v>
      </c>
      <c r="C53" s="1" t="s">
        <v>95</v>
      </c>
      <c r="D53" s="1" t="s">
        <v>166</v>
      </c>
      <c r="E53" s="1" t="s">
        <v>167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2">
        <v>1000</v>
      </c>
      <c r="Y53" s="4">
        <v>1500</v>
      </c>
      <c r="Z53" s="4"/>
      <c r="AA53" s="4"/>
      <c r="AB53" s="4"/>
      <c r="AC53" s="4"/>
      <c r="AD53" s="10">
        <f t="shared" si="0"/>
        <v>2500</v>
      </c>
    </row>
    <row r="54" spans="1:30" x14ac:dyDescent="0.2">
      <c r="A54" s="1" t="s">
        <v>102</v>
      </c>
      <c r="B54" s="1" t="s">
        <v>164</v>
      </c>
      <c r="C54" s="1" t="s">
        <v>168</v>
      </c>
      <c r="D54" s="1" t="s">
        <v>169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">
        <v>1800</v>
      </c>
      <c r="Y54" s="4"/>
      <c r="Z54" s="4">
        <v>1000</v>
      </c>
      <c r="AA54" s="4"/>
      <c r="AB54" s="4">
        <v>2000</v>
      </c>
      <c r="AC54" s="4"/>
      <c r="AD54" s="10">
        <f t="shared" si="0"/>
        <v>4800</v>
      </c>
    </row>
    <row r="55" spans="1:30" x14ac:dyDescent="0.2">
      <c r="A55" s="14" t="s">
        <v>104</v>
      </c>
      <c r="B55" s="14" t="s">
        <v>20</v>
      </c>
      <c r="C55" s="14"/>
      <c r="D55" s="14" t="s">
        <v>170</v>
      </c>
      <c r="E55" s="14" t="s">
        <v>171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3">
        <v>2000</v>
      </c>
      <c r="Y55" s="4"/>
      <c r="Z55" s="4"/>
      <c r="AA55" s="4"/>
      <c r="AB55" s="4"/>
      <c r="AC55" s="4"/>
      <c r="AD55" s="10">
        <f t="shared" si="0"/>
        <v>2000</v>
      </c>
    </row>
    <row r="56" spans="1:30" x14ac:dyDescent="0.2">
      <c r="A56" s="4" t="s">
        <v>102</v>
      </c>
      <c r="B56" s="4" t="s">
        <v>15</v>
      </c>
      <c r="C56" s="4" t="s">
        <v>17</v>
      </c>
      <c r="D56" s="4" t="s">
        <v>172</v>
      </c>
      <c r="E56" s="4" t="s">
        <v>173</v>
      </c>
      <c r="F56" s="4"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>
        <v>2000</v>
      </c>
      <c r="Y56" s="4"/>
      <c r="Z56" s="4"/>
      <c r="AA56" s="4">
        <v>4000</v>
      </c>
      <c r="AB56" s="4"/>
      <c r="AC56" s="4">
        <v>1000</v>
      </c>
      <c r="AD56" s="10">
        <f t="shared" si="0"/>
        <v>7000</v>
      </c>
    </row>
    <row r="57" spans="1:30" x14ac:dyDescent="0.2">
      <c r="A57" s="4" t="s">
        <v>102</v>
      </c>
      <c r="B57" s="4" t="s">
        <v>164</v>
      </c>
      <c r="C57" s="4" t="s">
        <v>174</v>
      </c>
      <c r="D57" s="4" t="s">
        <v>175</v>
      </c>
      <c r="E57" s="4" t="s">
        <v>176</v>
      </c>
      <c r="F57" s="4"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>
        <v>2000</v>
      </c>
      <c r="Z57" s="4">
        <v>500</v>
      </c>
      <c r="AA57" s="4"/>
      <c r="AB57" s="4"/>
      <c r="AC57" s="4"/>
      <c r="AD57" s="10">
        <f t="shared" si="0"/>
        <v>2500</v>
      </c>
    </row>
    <row r="58" spans="1:30" x14ac:dyDescent="0.2">
      <c r="A58" s="4" t="s">
        <v>177</v>
      </c>
      <c r="B58" s="4" t="s">
        <v>31</v>
      </c>
      <c r="C58" s="4"/>
      <c r="D58" s="4" t="s">
        <v>178</v>
      </c>
      <c r="E58" s="4" t="s">
        <v>179</v>
      </c>
      <c r="F58" s="4"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>
        <v>500</v>
      </c>
      <c r="Z58" s="4">
        <v>500</v>
      </c>
      <c r="AA58" s="4"/>
      <c r="AB58" s="4"/>
      <c r="AC58" s="4"/>
      <c r="AD58" s="10">
        <f t="shared" si="0"/>
        <v>1000</v>
      </c>
    </row>
    <row r="59" spans="1:30" x14ac:dyDescent="0.2">
      <c r="A59" s="4" t="s">
        <v>177</v>
      </c>
      <c r="B59" s="4" t="s">
        <v>182</v>
      </c>
      <c r="C59" s="4"/>
      <c r="D59" s="4" t="s">
        <v>183</v>
      </c>
      <c r="E59" s="4"/>
      <c r="F59" s="4"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>
        <v>0</v>
      </c>
      <c r="Z59" s="4">
        <v>24003.98</v>
      </c>
      <c r="AA59" s="4">
        <v>8480.7000000000007</v>
      </c>
      <c r="AB59" s="4">
        <f>+[1]bilancio!$C$33+[1]bilancio!$C$34+[1]bilancio!$C$35</f>
        <v>10131.209999999999</v>
      </c>
      <c r="AC59" s="4">
        <v>6000</v>
      </c>
      <c r="AD59" s="10">
        <f t="shared" si="0"/>
        <v>48615.89</v>
      </c>
    </row>
    <row r="60" spans="1:30" x14ac:dyDescent="0.2">
      <c r="A60" s="4" t="s">
        <v>102</v>
      </c>
      <c r="B60" s="4" t="s">
        <v>186</v>
      </c>
      <c r="C60" s="4" t="s">
        <v>187</v>
      </c>
      <c r="D60" s="4" t="s">
        <v>188</v>
      </c>
      <c r="E60" s="4" t="s">
        <v>189</v>
      </c>
      <c r="F60" s="4"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>
        <v>0</v>
      </c>
      <c r="Z60" s="4">
        <v>2000</v>
      </c>
      <c r="AA60" s="4"/>
      <c r="AB60" s="4"/>
      <c r="AC60" s="4"/>
      <c r="AD60" s="10">
        <f t="shared" si="0"/>
        <v>2000</v>
      </c>
    </row>
    <row r="61" spans="1:30" x14ac:dyDescent="0.2">
      <c r="A61" s="4" t="s">
        <v>103</v>
      </c>
      <c r="B61" s="4" t="s">
        <v>190</v>
      </c>
      <c r="C61" s="4"/>
      <c r="D61" s="4" t="s">
        <v>191</v>
      </c>
      <c r="E61" s="4">
        <v>0</v>
      </c>
      <c r="F61" s="4"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>
        <v>0</v>
      </c>
      <c r="Z61" s="4">
        <v>0</v>
      </c>
      <c r="AA61" s="4">
        <v>2500</v>
      </c>
      <c r="AB61" s="4"/>
      <c r="AC61" s="4"/>
      <c r="AD61" s="10">
        <f t="shared" si="0"/>
        <v>2500</v>
      </c>
    </row>
    <row r="62" spans="1:30" x14ac:dyDescent="0.2">
      <c r="A62" s="4" t="s">
        <v>102</v>
      </c>
      <c r="B62" s="4" t="s">
        <v>162</v>
      </c>
      <c r="C62" s="4" t="s">
        <v>192</v>
      </c>
      <c r="D62" s="4" t="s">
        <v>193</v>
      </c>
      <c r="E62" s="4" t="s">
        <v>194</v>
      </c>
      <c r="F62" s="4"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>
        <v>0</v>
      </c>
      <c r="Z62" s="4">
        <v>0</v>
      </c>
      <c r="AA62" s="4">
        <v>2000</v>
      </c>
      <c r="AB62" s="4">
        <v>1500</v>
      </c>
      <c r="AC62" s="4"/>
      <c r="AD62" s="10">
        <f t="shared" si="0"/>
        <v>3500</v>
      </c>
    </row>
    <row r="63" spans="1:30" x14ac:dyDescent="0.2">
      <c r="A63" s="4" t="s">
        <v>102</v>
      </c>
      <c r="B63" s="4" t="s">
        <v>15</v>
      </c>
      <c r="C63" s="4" t="s">
        <v>197</v>
      </c>
      <c r="D63" s="4" t="s">
        <v>198</v>
      </c>
      <c r="E63" s="4" t="s">
        <v>173</v>
      </c>
      <c r="F63" s="4"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>
        <v>0</v>
      </c>
      <c r="Z63" s="4">
        <v>0</v>
      </c>
      <c r="AA63" s="4">
        <v>0</v>
      </c>
      <c r="AB63" s="4">
        <v>2500</v>
      </c>
      <c r="AC63" s="4">
        <v>2000</v>
      </c>
      <c r="AD63" s="10">
        <f t="shared" ref="AD63:AD67" si="1">SUM(F63:AC63)</f>
        <v>4500</v>
      </c>
    </row>
    <row r="64" spans="1:30" x14ac:dyDescent="0.2">
      <c r="A64" s="4" t="s">
        <v>102</v>
      </c>
      <c r="B64" s="4" t="s">
        <v>186</v>
      </c>
      <c r="C64" s="4" t="s">
        <v>199</v>
      </c>
      <c r="D64" s="4" t="s">
        <v>200</v>
      </c>
      <c r="E64" s="4" t="s">
        <v>201</v>
      </c>
      <c r="F64" s="4"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>
        <v>0</v>
      </c>
      <c r="Z64" s="4">
        <v>0</v>
      </c>
      <c r="AA64" s="4"/>
      <c r="AB64" s="4">
        <v>2000</v>
      </c>
      <c r="AC64" s="4">
        <v>0</v>
      </c>
      <c r="AD64" s="10">
        <f t="shared" si="1"/>
        <v>2000</v>
      </c>
    </row>
    <row r="65" spans="1:30" x14ac:dyDescent="0.2">
      <c r="A65" s="4" t="s">
        <v>102</v>
      </c>
      <c r="B65" s="4" t="s">
        <v>162</v>
      </c>
      <c r="C65" s="4" t="s">
        <v>202</v>
      </c>
      <c r="D65" s="4" t="s">
        <v>203</v>
      </c>
      <c r="E65" s="4" t="s">
        <v>204</v>
      </c>
      <c r="F65" s="4">
        <v>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>
        <v>0</v>
      </c>
      <c r="Z65" s="4">
        <v>0</v>
      </c>
      <c r="AA65" s="4"/>
      <c r="AB65" s="4"/>
      <c r="AC65" s="4">
        <v>4000</v>
      </c>
      <c r="AD65" s="10">
        <f t="shared" si="1"/>
        <v>4000</v>
      </c>
    </row>
    <row r="66" spans="1:30" x14ac:dyDescent="0.2">
      <c r="A66" s="4" t="s">
        <v>103</v>
      </c>
      <c r="B66" s="4" t="s">
        <v>205</v>
      </c>
      <c r="C66" s="4" t="s">
        <v>206</v>
      </c>
      <c r="D66" s="4" t="s">
        <v>207</v>
      </c>
      <c r="E66" s="4" t="s">
        <v>208</v>
      </c>
      <c r="F66" s="4">
        <v>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>
        <v>0</v>
      </c>
      <c r="Z66" s="4">
        <v>0</v>
      </c>
      <c r="AA66" s="4"/>
      <c r="AB66" s="4"/>
      <c r="AC66" s="4">
        <v>2000</v>
      </c>
      <c r="AD66" s="10">
        <f t="shared" si="1"/>
        <v>2000</v>
      </c>
    </row>
    <row r="67" spans="1:30" x14ac:dyDescent="0.2">
      <c r="A67" s="4" t="s">
        <v>104</v>
      </c>
      <c r="B67" s="4" t="s">
        <v>20</v>
      </c>
      <c r="C67" s="4" t="s">
        <v>210</v>
      </c>
      <c r="D67" s="4" t="s">
        <v>211</v>
      </c>
      <c r="E67" s="4" t="s">
        <v>212</v>
      </c>
      <c r="F67" s="4">
        <v>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>
        <v>0</v>
      </c>
      <c r="Z67" s="4">
        <v>0</v>
      </c>
      <c r="AA67" s="4"/>
      <c r="AB67" s="4"/>
      <c r="AC67" s="4">
        <v>2000</v>
      </c>
      <c r="AD67" s="10">
        <f t="shared" si="1"/>
        <v>2000</v>
      </c>
    </row>
    <row r="68" spans="1:30" x14ac:dyDescent="0.2">
      <c r="A68" s="36"/>
      <c r="B68" s="36"/>
      <c r="C68" s="36"/>
      <c r="D68" s="37" t="s">
        <v>4</v>
      </c>
      <c r="E68" s="37"/>
      <c r="F68" s="38">
        <f>SUM(F2:F67)</f>
        <v>17013</v>
      </c>
      <c r="G68" s="38">
        <f t="shared" ref="G68:AD68" si="2">SUM(G2:G67)</f>
        <v>11054.93</v>
      </c>
      <c r="H68" s="38">
        <f t="shared" si="2"/>
        <v>14116</v>
      </c>
      <c r="I68" s="38">
        <f t="shared" si="2"/>
        <v>21238.28</v>
      </c>
      <c r="J68" s="38">
        <f t="shared" si="2"/>
        <v>24350</v>
      </c>
      <c r="K68" s="38">
        <f t="shared" si="2"/>
        <v>13000</v>
      </c>
      <c r="L68" s="38">
        <f t="shared" si="2"/>
        <v>15937</v>
      </c>
      <c r="M68" s="38">
        <f t="shared" si="2"/>
        <v>13800</v>
      </c>
      <c r="N68" s="38">
        <f t="shared" si="2"/>
        <v>20270</v>
      </c>
      <c r="O68" s="38">
        <f t="shared" si="2"/>
        <v>11300</v>
      </c>
      <c r="P68" s="38">
        <f t="shared" si="2"/>
        <v>6000</v>
      </c>
      <c r="Q68" s="38">
        <f t="shared" si="2"/>
        <v>8400</v>
      </c>
      <c r="R68" s="38">
        <f t="shared" si="2"/>
        <v>14800</v>
      </c>
      <c r="S68" s="38">
        <f t="shared" si="2"/>
        <v>11100</v>
      </c>
      <c r="T68" s="38">
        <f t="shared" si="2"/>
        <v>12127.53</v>
      </c>
      <c r="U68" s="38">
        <f t="shared" si="2"/>
        <v>14300</v>
      </c>
      <c r="V68" s="38">
        <f t="shared" si="2"/>
        <v>14500</v>
      </c>
      <c r="W68" s="38">
        <f t="shared" si="2"/>
        <v>13400</v>
      </c>
      <c r="X68" s="38">
        <f t="shared" si="2"/>
        <v>16800</v>
      </c>
      <c r="Y68" s="38">
        <f t="shared" si="2"/>
        <v>15200</v>
      </c>
      <c r="Z68" s="38">
        <f t="shared" si="2"/>
        <v>38318.49</v>
      </c>
      <c r="AA68" s="38">
        <f t="shared" si="2"/>
        <v>20980.7</v>
      </c>
      <c r="AB68" s="38">
        <f t="shared" si="2"/>
        <v>25631.21</v>
      </c>
      <c r="AC68" s="38">
        <f t="shared" si="2"/>
        <v>27370</v>
      </c>
      <c r="AD68" s="38">
        <f t="shared" si="2"/>
        <v>401007.14</v>
      </c>
    </row>
    <row r="71" spans="1:30" x14ac:dyDescent="0.2">
      <c r="AD71" s="39"/>
    </row>
  </sheetData>
  <autoFilter ref="A1:AD68" xr:uid="{00000000-0009-0000-0000-000001000000}">
    <sortState xmlns:xlrd2="http://schemas.microsoft.com/office/spreadsheetml/2017/richdata2" ref="A29:W29">
      <sortCondition descending="1" ref="C1:C50"/>
    </sortState>
  </autoFilter>
  <phoneticPr fontId="0" type="noConversion"/>
  <pageMargins left="0.23622047244094488" right="0.23622047244094488" top="0.19685039370078741" bottom="0.15748031496062992" header="0.31496062992125984" footer="0.31496062992125984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totali x continente</vt:lpstr>
      <vt:lpstr>elenco progetti</vt:lpstr>
      <vt:lpstr>'elenco progetti'!Area_stampa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s.chini</dc:creator>
  <cp:lastModifiedBy>Chini Family</cp:lastModifiedBy>
  <cp:lastPrinted>2024-05-07T16:53:04Z</cp:lastPrinted>
  <dcterms:created xsi:type="dcterms:W3CDTF">2009-01-28T17:04:08Z</dcterms:created>
  <dcterms:modified xsi:type="dcterms:W3CDTF">2026-01-28T21:16:36Z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fbe1521e-dd90-4397-85b8-f8e185b0abff</vt:lpwstr>
  </property>
</Properties>
</file>